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juan.ordonez\Desktop\5) EJ PPTRIA OCT 2025\2) REPS SICOIN SEP 25\9A) POASAN\"/>
    </mc:Choice>
  </mc:AlternateContent>
  <xr:revisionPtr revIDLastSave="0" documentId="13_ncr:1_{B163428E-1317-4E2C-8C77-456DF684DCFD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P INFORME JO OCT 25" sheetId="22" r:id="rId1"/>
    <sheet name="OCTUBRE" sheetId="20" r:id="rId2"/>
    <sheet name="31 OCTUBRE" sheetId="21" r:id="rId3"/>
    <sheet name="Sheet1" sheetId="1" r:id="rId4"/>
    <sheet name="Hoja1" sheetId="2" r:id="rId5"/>
    <sheet name="31  marzo" sheetId="3" r:id="rId6"/>
    <sheet name="31 marzo" sheetId="4" r:id="rId7"/>
    <sheet name="30 abril" sheetId="6" r:id="rId8"/>
    <sheet name="30 abril (2)" sheetId="7" r:id="rId9"/>
    <sheet name="30 mayo" sheetId="8" r:id="rId10"/>
    <sheet name="30 mayo." sheetId="9" r:id="rId11"/>
    <sheet name="Junio" sheetId="11" r:id="rId12"/>
    <sheet name="Junio." sheetId="12" r:id="rId13"/>
    <sheet name="Julio" sheetId="13" r:id="rId14"/>
    <sheet name="Julio (2)" sheetId="14" r:id="rId15"/>
    <sheet name="Ago" sheetId="15" r:id="rId16"/>
    <sheet name="Ago 2" sheetId="16" r:id="rId17"/>
    <sheet name="Sept" sheetId="18" r:id="rId18"/>
    <sheet name="Sept (2)" sheetId="19" r:id="rId1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1" i="22" l="1"/>
  <c r="D26" i="22"/>
  <c r="C26" i="22"/>
  <c r="B26" i="22"/>
  <c r="A26" i="22"/>
  <c r="D25" i="22"/>
  <c r="C25" i="22"/>
  <c r="B25" i="22"/>
  <c r="A25" i="22"/>
  <c r="D24" i="22"/>
  <c r="C24" i="22"/>
  <c r="B24" i="22"/>
  <c r="A24" i="22"/>
  <c r="D23" i="22"/>
  <c r="C23" i="22"/>
  <c r="B23" i="22"/>
  <c r="A23" i="22"/>
  <c r="D22" i="22"/>
  <c r="C22" i="22"/>
  <c r="B22" i="22"/>
  <c r="A22" i="22"/>
  <c r="D21" i="22"/>
  <c r="C21" i="22"/>
  <c r="B21" i="22"/>
  <c r="A21" i="22"/>
  <c r="D20" i="22"/>
  <c r="C20" i="22"/>
  <c r="B20" i="22"/>
  <c r="A20" i="22"/>
  <c r="D19" i="22"/>
  <c r="C19" i="22"/>
  <c r="B19" i="22"/>
  <c r="A19" i="22"/>
  <c r="D18" i="22"/>
  <c r="C18" i="22"/>
  <c r="B18" i="22"/>
  <c r="A18" i="22"/>
  <c r="D17" i="22"/>
  <c r="C17" i="22"/>
  <c r="B17" i="22"/>
  <c r="A17" i="22"/>
  <c r="D16" i="22"/>
  <c r="C16" i="22"/>
  <c r="B16" i="22"/>
  <c r="A16" i="22"/>
  <c r="D15" i="22"/>
  <c r="C15" i="22"/>
  <c r="B15" i="22"/>
  <c r="A15" i="22"/>
  <c r="D14" i="22"/>
  <c r="C14" i="22"/>
  <c r="B14" i="22"/>
  <c r="A14" i="22"/>
  <c r="D12" i="22"/>
  <c r="C12" i="22"/>
  <c r="C11" i="22" s="1"/>
  <c r="B12" i="22"/>
  <c r="B11" i="22" s="1"/>
  <c r="A12" i="22"/>
  <c r="D10" i="22"/>
  <c r="C10" i="22"/>
  <c r="B10" i="22"/>
  <c r="A10" i="22"/>
  <c r="D9" i="22"/>
  <c r="C9" i="22"/>
  <c r="B9" i="22"/>
  <c r="A9" i="22"/>
  <c r="D8" i="22"/>
  <c r="C8" i="22"/>
  <c r="B8" i="22"/>
  <c r="A8" i="22"/>
  <c r="D7" i="22"/>
  <c r="C7" i="22"/>
  <c r="B7" i="22"/>
  <c r="A7" i="22"/>
  <c r="D6" i="22"/>
  <c r="C6" i="22"/>
  <c r="B6" i="22"/>
  <c r="A6" i="22"/>
  <c r="B5" i="22" l="1"/>
  <c r="B4" i="22" s="1"/>
  <c r="C5" i="22"/>
  <c r="D13" i="22"/>
  <c r="D5" i="22"/>
  <c r="B13" i="22"/>
  <c r="C13" i="22"/>
  <c r="C4" i="22" s="1"/>
  <c r="D4" i="22"/>
  <c r="E5" i="22"/>
  <c r="E11" i="22"/>
  <c r="E14" i="22"/>
  <c r="E15" i="22"/>
  <c r="E18" i="22"/>
  <c r="E22" i="22"/>
  <c r="E26" i="22"/>
  <c r="E20" i="22"/>
  <c r="E6" i="22"/>
  <c r="E16" i="22"/>
  <c r="E23" i="22"/>
  <c r="E21" i="22"/>
  <c r="E9" i="22"/>
  <c r="E17" i="22"/>
  <c r="E10" i="22"/>
  <c r="E24" i="22"/>
  <c r="E25" i="22"/>
  <c r="E8" i="22"/>
  <c r="E19" i="22"/>
  <c r="E12" i="22"/>
  <c r="E7" i="22"/>
  <c r="G40" i="20"/>
  <c r="G4" i="21"/>
  <c r="N8" i="21" s="1"/>
  <c r="N10" i="21" s="1"/>
  <c r="G6" i="21"/>
  <c r="G8" i="21"/>
  <c r="K8" i="21" s="1"/>
  <c r="G10" i="21"/>
  <c r="G12" i="21"/>
  <c r="G14" i="21"/>
  <c r="G16" i="21"/>
  <c r="G18" i="21"/>
  <c r="G20" i="21"/>
  <c r="G22" i="21"/>
  <c r="G24" i="21"/>
  <c r="G26" i="21"/>
  <c r="G28" i="21"/>
  <c r="G30" i="21"/>
  <c r="G32" i="21"/>
  <c r="G34" i="21"/>
  <c r="G36" i="21"/>
  <c r="G38" i="21"/>
  <c r="G2" i="21"/>
  <c r="E4" i="21"/>
  <c r="E6" i="21"/>
  <c r="E8" i="21"/>
  <c r="E10" i="21"/>
  <c r="E12" i="21"/>
  <c r="E14" i="21"/>
  <c r="E16" i="21"/>
  <c r="E18" i="21"/>
  <c r="E20" i="21"/>
  <c r="E22" i="21"/>
  <c r="E24" i="21"/>
  <c r="E26" i="21"/>
  <c r="E28" i="21"/>
  <c r="E30" i="21"/>
  <c r="E32" i="21"/>
  <c r="E34" i="21"/>
  <c r="E36" i="21"/>
  <c r="E38" i="21"/>
  <c r="E2" i="21"/>
  <c r="D4" i="21"/>
  <c r="D6" i="21"/>
  <c r="D8" i="21"/>
  <c r="D10" i="21"/>
  <c r="D12" i="21"/>
  <c r="D14" i="21"/>
  <c r="D16" i="21"/>
  <c r="D18" i="21"/>
  <c r="D20" i="21"/>
  <c r="D22" i="21"/>
  <c r="D24" i="21"/>
  <c r="D26" i="21"/>
  <c r="D28" i="21"/>
  <c r="D30" i="21"/>
  <c r="D32" i="21"/>
  <c r="D34" i="21"/>
  <c r="D36" i="21"/>
  <c r="D38" i="21"/>
  <c r="D2" i="21"/>
  <c r="C4" i="21"/>
  <c r="C6" i="21"/>
  <c r="C8" i="21"/>
  <c r="C10" i="21"/>
  <c r="C12" i="21"/>
  <c r="C14" i="21"/>
  <c r="C16" i="21"/>
  <c r="C18" i="21"/>
  <c r="C20" i="21"/>
  <c r="C22" i="21"/>
  <c r="C24" i="21"/>
  <c r="C26" i="21"/>
  <c r="C28" i="21"/>
  <c r="C30" i="21"/>
  <c r="C32" i="21"/>
  <c r="C34" i="21"/>
  <c r="C36" i="21"/>
  <c r="C38" i="21"/>
  <c r="C2" i="21"/>
  <c r="B4" i="21"/>
  <c r="B6" i="21"/>
  <c r="B8" i="21"/>
  <c r="B10" i="21"/>
  <c r="B12" i="21"/>
  <c r="B14" i="21"/>
  <c r="B16" i="21"/>
  <c r="B18" i="21"/>
  <c r="B20" i="21"/>
  <c r="B22" i="21"/>
  <c r="B24" i="21"/>
  <c r="B26" i="21"/>
  <c r="B28" i="21"/>
  <c r="B30" i="21"/>
  <c r="B32" i="21"/>
  <c r="B34" i="21"/>
  <c r="B36" i="21"/>
  <c r="B38" i="21"/>
  <c r="B2" i="21"/>
  <c r="J6" i="21"/>
  <c r="E13" i="22" l="1"/>
  <c r="E4" i="22"/>
  <c r="H18" i="21"/>
  <c r="H14" i="21"/>
  <c r="H20" i="21"/>
  <c r="L8" i="21"/>
  <c r="P12" i="21"/>
  <c r="J8" i="20"/>
  <c r="F14" i="21" s="1"/>
  <c r="J2" i="20"/>
  <c r="F2" i="21" s="1"/>
  <c r="H2" i="21" s="1"/>
  <c r="F41" i="20"/>
  <c r="G38" i="20"/>
  <c r="G37" i="20"/>
  <c r="G36" i="20"/>
  <c r="G35" i="20"/>
  <c r="G34" i="20"/>
  <c r="G33" i="20"/>
  <c r="G32" i="20"/>
  <c r="G31" i="20"/>
  <c r="G30" i="20"/>
  <c r="G41" i="20" s="1"/>
  <c r="K21" i="20"/>
  <c r="I21" i="20"/>
  <c r="G21" i="20"/>
  <c r="E21" i="20"/>
  <c r="D21" i="20"/>
  <c r="J20" i="20"/>
  <c r="H20" i="20"/>
  <c r="F20" i="20"/>
  <c r="J19" i="20"/>
  <c r="H19" i="20"/>
  <c r="F19" i="20"/>
  <c r="J18" i="20"/>
  <c r="F34" i="21" s="1"/>
  <c r="H34" i="21" s="1"/>
  <c r="H18" i="20"/>
  <c r="F18" i="20"/>
  <c r="J17" i="20"/>
  <c r="H17" i="20"/>
  <c r="F17" i="20"/>
  <c r="J16" i="20"/>
  <c r="H16" i="20"/>
  <c r="F16" i="20"/>
  <c r="J15" i="20"/>
  <c r="H15" i="20"/>
  <c r="F15" i="20"/>
  <c r="J14" i="20"/>
  <c r="H14" i="20"/>
  <c r="F14" i="20"/>
  <c r="J13" i="20"/>
  <c r="F24" i="21" s="1"/>
  <c r="H24" i="21" s="1"/>
  <c r="H13" i="20"/>
  <c r="F13" i="20"/>
  <c r="J12" i="20"/>
  <c r="F22" i="21" s="1"/>
  <c r="H22" i="21" s="1"/>
  <c r="H12" i="20"/>
  <c r="F12" i="20"/>
  <c r="J11" i="20"/>
  <c r="F20" i="21" s="1"/>
  <c r="H11" i="20"/>
  <c r="F11" i="20"/>
  <c r="L10" i="20"/>
  <c r="J10" i="20"/>
  <c r="F18" i="21" s="1"/>
  <c r="H10" i="20"/>
  <c r="F10" i="20"/>
  <c r="J9" i="20"/>
  <c r="H9" i="20"/>
  <c r="F9" i="20"/>
  <c r="L8" i="20"/>
  <c r="H8" i="20"/>
  <c r="F8" i="20"/>
  <c r="J7" i="20"/>
  <c r="H7" i="20"/>
  <c r="F7" i="20"/>
  <c r="J6" i="20"/>
  <c r="H6" i="20"/>
  <c r="F6" i="20"/>
  <c r="L5" i="20"/>
  <c r="J5" i="20"/>
  <c r="F8" i="21" s="1"/>
  <c r="H8" i="21" s="1"/>
  <c r="H5" i="20"/>
  <c r="F5" i="20"/>
  <c r="J4" i="20"/>
  <c r="F6" i="21" s="1"/>
  <c r="H6" i="21" s="1"/>
  <c r="H4" i="20"/>
  <c r="F4" i="20"/>
  <c r="J3" i="20"/>
  <c r="F4" i="21" s="1"/>
  <c r="H4" i="21" s="1"/>
  <c r="H3" i="20"/>
  <c r="F3" i="20"/>
  <c r="H2" i="20"/>
  <c r="H21" i="20" s="1"/>
  <c r="F2" i="20"/>
  <c r="L3" i="18"/>
  <c r="L9" i="18"/>
  <c r="L10" i="18"/>
  <c r="L11" i="18"/>
  <c r="L12" i="18"/>
  <c r="L14" i="18"/>
  <c r="L20" i="18"/>
  <c r="J3" i="18"/>
  <c r="J4" i="18"/>
  <c r="L4" i="18" s="1"/>
  <c r="J5" i="18"/>
  <c r="L5" i="18" s="1"/>
  <c r="J6" i="18"/>
  <c r="J21" i="18" s="1"/>
  <c r="L21" i="18" s="1"/>
  <c r="J7" i="18"/>
  <c r="L7" i="18" s="1"/>
  <c r="J8" i="18"/>
  <c r="L8" i="18" s="1"/>
  <c r="J9" i="18"/>
  <c r="J10" i="18"/>
  <c r="J11" i="18"/>
  <c r="J12" i="18"/>
  <c r="J13" i="18"/>
  <c r="L13" i="18" s="1"/>
  <c r="J14" i="18"/>
  <c r="J15" i="18"/>
  <c r="L15" i="18" s="1"/>
  <c r="J16" i="18"/>
  <c r="L16" i="18" s="1"/>
  <c r="J17" i="18"/>
  <c r="L17" i="18" s="1"/>
  <c r="J18" i="18"/>
  <c r="L18" i="18" s="1"/>
  <c r="J19" i="18"/>
  <c r="L19" i="18" s="1"/>
  <c r="J20" i="18"/>
  <c r="J2" i="18"/>
  <c r="L2" i="18" s="1"/>
  <c r="F3" i="18"/>
  <c r="N3" i="15"/>
  <c r="N4" i="15"/>
  <c r="N5" i="15"/>
  <c r="N6" i="15"/>
  <c r="N7" i="15"/>
  <c r="N8" i="15"/>
  <c r="N9" i="15"/>
  <c r="N10" i="15"/>
  <c r="N11" i="15"/>
  <c r="N12" i="15"/>
  <c r="N13" i="15"/>
  <c r="N14" i="15"/>
  <c r="N15" i="15"/>
  <c r="N16" i="15"/>
  <c r="N17" i="15"/>
  <c r="N18" i="15"/>
  <c r="N19" i="15"/>
  <c r="N20" i="15"/>
  <c r="N2" i="15"/>
  <c r="M21" i="15"/>
  <c r="N16" i="19"/>
  <c r="O16" i="19"/>
  <c r="O8" i="19"/>
  <c r="N8" i="19"/>
  <c r="N4" i="19"/>
  <c r="O4" i="19" s="1"/>
  <c r="F39" i="18"/>
  <c r="G38" i="18"/>
  <c r="G37" i="18"/>
  <c r="G36" i="18"/>
  <c r="G35" i="18"/>
  <c r="G34" i="18"/>
  <c r="G33" i="18"/>
  <c r="G32" i="18"/>
  <c r="G31" i="18"/>
  <c r="G30" i="18"/>
  <c r="G39" i="18" s="1"/>
  <c r="G43" i="18" s="1"/>
  <c r="K22" i="18" s="1"/>
  <c r="K27" i="18" s="1"/>
  <c r="L27" i="18" s="1"/>
  <c r="K39" i="19"/>
  <c r="J39" i="19"/>
  <c r="I39" i="19"/>
  <c r="G39" i="19"/>
  <c r="E39" i="19"/>
  <c r="D39" i="19"/>
  <c r="H38" i="19"/>
  <c r="F38" i="19"/>
  <c r="H36" i="19"/>
  <c r="F36" i="19"/>
  <c r="H34" i="19"/>
  <c r="F34" i="19"/>
  <c r="H32" i="19"/>
  <c r="F32" i="19"/>
  <c r="H30" i="19"/>
  <c r="F30" i="19"/>
  <c r="H28" i="19"/>
  <c r="F28" i="19"/>
  <c r="H26" i="19"/>
  <c r="F26" i="19"/>
  <c r="H24" i="19"/>
  <c r="F24" i="19"/>
  <c r="H22" i="19"/>
  <c r="F22" i="19"/>
  <c r="H20" i="19"/>
  <c r="F20" i="19"/>
  <c r="H18" i="19"/>
  <c r="F18" i="19"/>
  <c r="H16" i="19"/>
  <c r="F16" i="19"/>
  <c r="H14" i="19"/>
  <c r="F14" i="19"/>
  <c r="H12" i="19"/>
  <c r="F12" i="19"/>
  <c r="H10" i="19"/>
  <c r="F10" i="19"/>
  <c r="H8" i="19"/>
  <c r="F8" i="19"/>
  <c r="F39" i="19" s="1"/>
  <c r="H6" i="19"/>
  <c r="F6" i="19"/>
  <c r="H4" i="19"/>
  <c r="F4" i="19"/>
  <c r="H2" i="19"/>
  <c r="H39" i="19" s="1"/>
  <c r="F2" i="19"/>
  <c r="L39" i="19"/>
  <c r="I21" i="18"/>
  <c r="K21" i="18"/>
  <c r="G21" i="18"/>
  <c r="E21" i="18"/>
  <c r="D21" i="18"/>
  <c r="H20" i="18"/>
  <c r="F20" i="18"/>
  <c r="H19" i="18"/>
  <c r="F19" i="18"/>
  <c r="H18" i="18"/>
  <c r="F18" i="18"/>
  <c r="H17" i="18"/>
  <c r="F17" i="18"/>
  <c r="H16" i="18"/>
  <c r="F16" i="18"/>
  <c r="H15" i="18"/>
  <c r="F15" i="18"/>
  <c r="H14" i="18"/>
  <c r="F14" i="18"/>
  <c r="H13" i="18"/>
  <c r="F13" i="18"/>
  <c r="H12" i="18"/>
  <c r="F12" i="18"/>
  <c r="H11" i="18"/>
  <c r="F11" i="18"/>
  <c r="H10" i="18"/>
  <c r="F10" i="18"/>
  <c r="H9" i="18"/>
  <c r="F9" i="18"/>
  <c r="H8" i="18"/>
  <c r="F8" i="18"/>
  <c r="H7" i="18"/>
  <c r="F7" i="18"/>
  <c r="H6" i="18"/>
  <c r="F6" i="18"/>
  <c r="H5" i="18"/>
  <c r="F5" i="18"/>
  <c r="H4" i="18"/>
  <c r="F4" i="18"/>
  <c r="H3" i="18"/>
  <c r="H21" i="18" s="1"/>
  <c r="H2" i="18"/>
  <c r="F2" i="18"/>
  <c r="K31" i="15"/>
  <c r="K32" i="15" s="1"/>
  <c r="N16" i="16"/>
  <c r="O16" i="16" s="1"/>
  <c r="O8" i="16"/>
  <c r="P8" i="16" s="1"/>
  <c r="K23" i="15"/>
  <c r="K24" i="15" s="1"/>
  <c r="N4" i="16"/>
  <c r="F2" i="16"/>
  <c r="F39" i="16" s="1"/>
  <c r="F4" i="16"/>
  <c r="F6" i="16"/>
  <c r="F8" i="16"/>
  <c r="F10" i="16"/>
  <c r="F12" i="16"/>
  <c r="F14" i="16"/>
  <c r="F16" i="16"/>
  <c r="F18" i="16"/>
  <c r="F20" i="16"/>
  <c r="F22" i="16"/>
  <c r="F24" i="16"/>
  <c r="F26" i="16"/>
  <c r="F28" i="16"/>
  <c r="F30" i="16"/>
  <c r="F32" i="16"/>
  <c r="F34" i="16"/>
  <c r="F36" i="16"/>
  <c r="F38" i="16"/>
  <c r="D39" i="16"/>
  <c r="E39" i="16"/>
  <c r="K39" i="16"/>
  <c r="J39" i="16"/>
  <c r="I39" i="16"/>
  <c r="G39" i="16"/>
  <c r="L38" i="16"/>
  <c r="H38" i="16"/>
  <c r="L36" i="16"/>
  <c r="H36" i="16"/>
  <c r="L34" i="16"/>
  <c r="H34" i="16"/>
  <c r="L32" i="16"/>
  <c r="H32" i="16"/>
  <c r="L30" i="16"/>
  <c r="H30" i="16"/>
  <c r="L28" i="16"/>
  <c r="H28" i="16"/>
  <c r="L26" i="16"/>
  <c r="H26" i="16"/>
  <c r="L24" i="16"/>
  <c r="H24" i="16"/>
  <c r="L22" i="16"/>
  <c r="H22" i="16"/>
  <c r="L20" i="16"/>
  <c r="H20" i="16"/>
  <c r="L18" i="16"/>
  <c r="H18" i="16"/>
  <c r="L16" i="16"/>
  <c r="H16" i="16"/>
  <c r="L14" i="16"/>
  <c r="H14" i="16"/>
  <c r="L12" i="16"/>
  <c r="H12" i="16"/>
  <c r="L10" i="16"/>
  <c r="H10" i="16"/>
  <c r="L8" i="16"/>
  <c r="H8" i="16"/>
  <c r="L6" i="16"/>
  <c r="H6" i="16"/>
  <c r="L4" i="16"/>
  <c r="H4" i="16"/>
  <c r="L2" i="16"/>
  <c r="H2" i="16"/>
  <c r="J25" i="15"/>
  <c r="G25" i="15"/>
  <c r="I21" i="15"/>
  <c r="N21" i="15" s="1"/>
  <c r="J21" i="15"/>
  <c r="L21" i="15"/>
  <c r="K21" i="15"/>
  <c r="K28" i="15" s="1"/>
  <c r="K29" i="15" s="1"/>
  <c r="L3" i="15"/>
  <c r="L4" i="15"/>
  <c r="L5" i="15"/>
  <c r="L6" i="15"/>
  <c r="L7" i="15"/>
  <c r="L8" i="15"/>
  <c r="L9" i="15"/>
  <c r="L10" i="15"/>
  <c r="L11" i="15"/>
  <c r="L12" i="15"/>
  <c r="L13" i="15"/>
  <c r="L14" i="15"/>
  <c r="L15" i="15"/>
  <c r="L16" i="15"/>
  <c r="L17" i="15"/>
  <c r="L18" i="15"/>
  <c r="L19" i="15"/>
  <c r="L20" i="15"/>
  <c r="L2" i="15"/>
  <c r="D56" i="15"/>
  <c r="D55" i="15"/>
  <c r="D54" i="15"/>
  <c r="F37" i="15"/>
  <c r="G36" i="15"/>
  <c r="G35" i="15"/>
  <c r="G34" i="15"/>
  <c r="G33" i="15"/>
  <c r="G32" i="15"/>
  <c r="G31" i="15"/>
  <c r="G37" i="15" s="1"/>
  <c r="G21" i="15"/>
  <c r="E21" i="15"/>
  <c r="D21" i="15"/>
  <c r="H20" i="15"/>
  <c r="F20" i="15"/>
  <c r="H19" i="15"/>
  <c r="F19" i="15"/>
  <c r="H18" i="15"/>
  <c r="F18" i="15"/>
  <c r="H17" i="15"/>
  <c r="F17" i="15"/>
  <c r="H16" i="15"/>
  <c r="F16" i="15"/>
  <c r="H15" i="15"/>
  <c r="F15" i="15"/>
  <c r="H14" i="15"/>
  <c r="F14" i="15"/>
  <c r="H13" i="15"/>
  <c r="F13" i="15"/>
  <c r="H12" i="15"/>
  <c r="F12" i="15"/>
  <c r="H11" i="15"/>
  <c r="F11" i="15"/>
  <c r="H10" i="15"/>
  <c r="F10" i="15"/>
  <c r="H9" i="15"/>
  <c r="F9" i="15"/>
  <c r="H8" i="15"/>
  <c r="F8" i="15"/>
  <c r="H7" i="15"/>
  <c r="F7" i="15"/>
  <c r="H6" i="15"/>
  <c r="F6" i="15"/>
  <c r="H5" i="15"/>
  <c r="F5" i="15"/>
  <c r="H4" i="15"/>
  <c r="F4" i="15"/>
  <c r="H3" i="15"/>
  <c r="F3" i="15"/>
  <c r="H2" i="15"/>
  <c r="H21" i="15" s="1"/>
  <c r="F2" i="15"/>
  <c r="F21" i="15" s="1"/>
  <c r="D56" i="13"/>
  <c r="D55" i="13"/>
  <c r="D54" i="13"/>
  <c r="J16" i="14"/>
  <c r="K16" i="14" s="1"/>
  <c r="J14" i="14"/>
  <c r="J12" i="14"/>
  <c r="J10" i="14"/>
  <c r="K24" i="13"/>
  <c r="K23" i="13"/>
  <c r="J4" i="14"/>
  <c r="K4" i="14" s="1"/>
  <c r="F37" i="13"/>
  <c r="G35" i="13"/>
  <c r="G36" i="13"/>
  <c r="G39" i="14"/>
  <c r="F39" i="14"/>
  <c r="E39" i="14"/>
  <c r="D39" i="14"/>
  <c r="K21" i="13"/>
  <c r="D53" i="13" s="1"/>
  <c r="D57" i="13" s="1"/>
  <c r="J21" i="13"/>
  <c r="D52" i="13" s="1"/>
  <c r="I21" i="13"/>
  <c r="G34" i="13"/>
  <c r="G33" i="13"/>
  <c r="G32" i="13"/>
  <c r="G37" i="13" s="1"/>
  <c r="G31" i="13"/>
  <c r="G21" i="13"/>
  <c r="G25" i="13" s="1"/>
  <c r="E21" i="13"/>
  <c r="D21" i="13"/>
  <c r="H20" i="13"/>
  <c r="F20" i="13"/>
  <c r="H19" i="13"/>
  <c r="F19" i="13"/>
  <c r="H18" i="13"/>
  <c r="F18" i="13"/>
  <c r="H17" i="13"/>
  <c r="F17" i="13"/>
  <c r="H16" i="13"/>
  <c r="F16" i="13"/>
  <c r="H15" i="13"/>
  <c r="F15" i="13"/>
  <c r="H14" i="13"/>
  <c r="F14" i="13"/>
  <c r="H13" i="13"/>
  <c r="F13" i="13"/>
  <c r="H12" i="13"/>
  <c r="F12" i="13"/>
  <c r="H11" i="13"/>
  <c r="F11" i="13"/>
  <c r="H10" i="13"/>
  <c r="F10" i="13"/>
  <c r="H9" i="13"/>
  <c r="F9" i="13"/>
  <c r="H8" i="13"/>
  <c r="F8" i="13"/>
  <c r="H7" i="13"/>
  <c r="H21" i="13" s="1"/>
  <c r="F7" i="13"/>
  <c r="H6" i="13"/>
  <c r="F6" i="13"/>
  <c r="H5" i="13"/>
  <c r="F5" i="13"/>
  <c r="H4" i="13"/>
  <c r="F4" i="13"/>
  <c r="H3" i="13"/>
  <c r="F3" i="13"/>
  <c r="H2" i="13"/>
  <c r="F2" i="13"/>
  <c r="K8" i="12"/>
  <c r="L8" i="12" s="1"/>
  <c r="P9" i="12"/>
  <c r="N8" i="12"/>
  <c r="N10" i="12" s="1"/>
  <c r="F35" i="11"/>
  <c r="G33" i="11"/>
  <c r="G34" i="11"/>
  <c r="H38" i="12"/>
  <c r="H36" i="12"/>
  <c r="H34" i="12"/>
  <c r="H32" i="12"/>
  <c r="H30" i="12"/>
  <c r="H28" i="12"/>
  <c r="H26" i="12"/>
  <c r="H24" i="12"/>
  <c r="H22" i="12"/>
  <c r="H20" i="12"/>
  <c r="H18" i="12"/>
  <c r="H16" i="12"/>
  <c r="H14" i="12"/>
  <c r="H12" i="12"/>
  <c r="H10" i="12"/>
  <c r="H8" i="12"/>
  <c r="H6" i="12"/>
  <c r="H4" i="12"/>
  <c r="H2" i="12"/>
  <c r="N1" i="11"/>
  <c r="N20" i="11"/>
  <c r="O9" i="11"/>
  <c r="O6" i="11"/>
  <c r="O5" i="11"/>
  <c r="G32" i="11"/>
  <c r="G31" i="11"/>
  <c r="G35" i="11" s="1"/>
  <c r="K21" i="11"/>
  <c r="K23" i="11" s="1"/>
  <c r="K24" i="11" s="1"/>
  <c r="I21" i="11"/>
  <c r="G21" i="11"/>
  <c r="E21" i="11"/>
  <c r="D21" i="11"/>
  <c r="L20" i="11"/>
  <c r="H20" i="11"/>
  <c r="F20" i="11"/>
  <c r="L19" i="11"/>
  <c r="H19" i="11"/>
  <c r="F19" i="11"/>
  <c r="L18" i="11"/>
  <c r="H18" i="11"/>
  <c r="F18" i="11"/>
  <c r="L17" i="11"/>
  <c r="H17" i="11"/>
  <c r="F17" i="11"/>
  <c r="L16" i="11"/>
  <c r="H16" i="11"/>
  <c r="F16" i="11"/>
  <c r="L15" i="11"/>
  <c r="H15" i="11"/>
  <c r="F15" i="11"/>
  <c r="L14" i="11"/>
  <c r="H14" i="11"/>
  <c r="F14" i="11"/>
  <c r="L13" i="11"/>
  <c r="H13" i="11"/>
  <c r="F13" i="11"/>
  <c r="L12" i="11"/>
  <c r="H12" i="11"/>
  <c r="F12" i="11"/>
  <c r="L11" i="11"/>
  <c r="H11" i="11"/>
  <c r="F11" i="11"/>
  <c r="L10" i="11"/>
  <c r="H10" i="11"/>
  <c r="F10" i="11"/>
  <c r="L9" i="11"/>
  <c r="H9" i="11"/>
  <c r="F9" i="11"/>
  <c r="L8" i="11"/>
  <c r="H8" i="11"/>
  <c r="H21" i="11" s="1"/>
  <c r="F8" i="11"/>
  <c r="L7" i="11"/>
  <c r="H7" i="11"/>
  <c r="F7" i="11"/>
  <c r="L6" i="11"/>
  <c r="H6" i="11"/>
  <c r="F6" i="11"/>
  <c r="L5" i="11"/>
  <c r="H5" i="11"/>
  <c r="F5" i="11"/>
  <c r="L4" i="11"/>
  <c r="H4" i="11"/>
  <c r="F4" i="11"/>
  <c r="H3" i="11"/>
  <c r="F3" i="11"/>
  <c r="J21" i="11"/>
  <c r="L21" i="11" s="1"/>
  <c r="L2" i="11"/>
  <c r="H2" i="11"/>
  <c r="F2" i="11"/>
  <c r="F21" i="11" s="1"/>
  <c r="L3" i="11"/>
  <c r="F2" i="9"/>
  <c r="H2" i="9" s="1"/>
  <c r="F4" i="9"/>
  <c r="H4" i="9" s="1"/>
  <c r="F6" i="9"/>
  <c r="H6" i="9" s="1"/>
  <c r="F8" i="9"/>
  <c r="H8" i="9" s="1"/>
  <c r="F10" i="9"/>
  <c r="H10" i="9" s="1"/>
  <c r="F12" i="9"/>
  <c r="H12" i="9" s="1"/>
  <c r="F14" i="9"/>
  <c r="H14" i="9" s="1"/>
  <c r="F16" i="9"/>
  <c r="H16" i="9" s="1"/>
  <c r="F18" i="9"/>
  <c r="H18" i="9" s="1"/>
  <c r="F20" i="9"/>
  <c r="H20" i="9" s="1"/>
  <c r="F22" i="9"/>
  <c r="H22" i="9" s="1"/>
  <c r="F24" i="9"/>
  <c r="H24" i="9" s="1"/>
  <c r="F26" i="9"/>
  <c r="H26" i="9" s="1"/>
  <c r="F28" i="9"/>
  <c r="H28" i="9" s="1"/>
  <c r="F30" i="9"/>
  <c r="H30" i="9" s="1"/>
  <c r="F32" i="9"/>
  <c r="H32" i="9" s="1"/>
  <c r="F34" i="9"/>
  <c r="H34" i="9" s="1"/>
  <c r="F36" i="9"/>
  <c r="H36" i="9" s="1"/>
  <c r="F38" i="9"/>
  <c r="H38" i="9" s="1"/>
  <c r="F2" i="8"/>
  <c r="H2" i="8"/>
  <c r="J2" i="8"/>
  <c r="L2" i="8" s="1"/>
  <c r="P2" i="8"/>
  <c r="F3" i="8"/>
  <c r="H3" i="8"/>
  <c r="J3" i="8"/>
  <c r="L3" i="8"/>
  <c r="P3" i="8"/>
  <c r="F4" i="8"/>
  <c r="H4" i="8"/>
  <c r="J4" i="8"/>
  <c r="L4" i="8" s="1"/>
  <c r="M4" i="8"/>
  <c r="P4" i="8"/>
  <c r="F5" i="8"/>
  <c r="H5" i="8"/>
  <c r="J5" i="8"/>
  <c r="L5" i="8" s="1"/>
  <c r="N5" i="8"/>
  <c r="P5" i="8"/>
  <c r="F6" i="8"/>
  <c r="F21" i="8" s="1"/>
  <c r="H6" i="8"/>
  <c r="J6" i="8"/>
  <c r="L6" i="8" s="1"/>
  <c r="P6" i="8"/>
  <c r="F7" i="8"/>
  <c r="H7" i="8"/>
  <c r="J7" i="8"/>
  <c r="L7" i="8"/>
  <c r="P7" i="8"/>
  <c r="F8" i="8"/>
  <c r="H8" i="8"/>
  <c r="J8" i="8"/>
  <c r="L8" i="8" s="1"/>
  <c r="P8" i="8"/>
  <c r="F9" i="8"/>
  <c r="H9" i="8"/>
  <c r="J9" i="8"/>
  <c r="L9" i="8"/>
  <c r="P9" i="8"/>
  <c r="F10" i="8"/>
  <c r="H10" i="8"/>
  <c r="J10" i="8"/>
  <c r="L10" i="8" s="1"/>
  <c r="N10" i="8"/>
  <c r="P10" i="8"/>
  <c r="F11" i="8"/>
  <c r="H11" i="8"/>
  <c r="J11" i="8"/>
  <c r="L11" i="8" s="1"/>
  <c r="P11" i="8"/>
  <c r="F12" i="8"/>
  <c r="H12" i="8"/>
  <c r="J12" i="8"/>
  <c r="L12" i="8"/>
  <c r="P12" i="8"/>
  <c r="F13" i="8"/>
  <c r="H13" i="8"/>
  <c r="J13" i="8"/>
  <c r="L13" i="8" s="1"/>
  <c r="P13" i="8"/>
  <c r="F14" i="8"/>
  <c r="H14" i="8"/>
  <c r="J14" i="8"/>
  <c r="L14" i="8"/>
  <c r="P14" i="8"/>
  <c r="F15" i="8"/>
  <c r="H15" i="8"/>
  <c r="J15" i="8"/>
  <c r="L15" i="8" s="1"/>
  <c r="P15" i="8"/>
  <c r="F16" i="8"/>
  <c r="H16" i="8"/>
  <c r="J16" i="8"/>
  <c r="L16" i="8"/>
  <c r="P16" i="8"/>
  <c r="F17" i="8"/>
  <c r="H17" i="8"/>
  <c r="J17" i="8"/>
  <c r="L17" i="8" s="1"/>
  <c r="P17" i="8"/>
  <c r="F18" i="8"/>
  <c r="H18" i="8"/>
  <c r="J18" i="8"/>
  <c r="L18" i="8"/>
  <c r="P18" i="8"/>
  <c r="F19" i="8"/>
  <c r="H19" i="8"/>
  <c r="J19" i="8"/>
  <c r="L19" i="8" s="1"/>
  <c r="P19" i="8"/>
  <c r="F20" i="8"/>
  <c r="H20" i="8"/>
  <c r="J20" i="8"/>
  <c r="L20" i="8" s="1"/>
  <c r="P20" i="8"/>
  <c r="D21" i="8"/>
  <c r="E21" i="8"/>
  <c r="G21" i="8"/>
  <c r="G26" i="8" s="1"/>
  <c r="H21" i="8"/>
  <c r="I21" i="8"/>
  <c r="P21" i="8" s="1"/>
  <c r="K21" i="8"/>
  <c r="K23" i="8"/>
  <c r="L25" i="8"/>
  <c r="G31" i="8"/>
  <c r="G33" i="8" s="1"/>
  <c r="G32" i="8"/>
  <c r="F33" i="8"/>
  <c r="F2" i="7"/>
  <c r="H2" i="7" s="1"/>
  <c r="F4" i="7"/>
  <c r="H4" i="7" s="1"/>
  <c r="F6" i="7"/>
  <c r="H6" i="7" s="1"/>
  <c r="F8" i="7"/>
  <c r="H8" i="7" s="1"/>
  <c r="F10" i="7"/>
  <c r="H10" i="7" s="1"/>
  <c r="F12" i="7"/>
  <c r="H12" i="7" s="1"/>
  <c r="F14" i="7"/>
  <c r="H14" i="7" s="1"/>
  <c r="F16" i="7"/>
  <c r="H16" i="7" s="1"/>
  <c r="F18" i="7"/>
  <c r="H18" i="7" s="1"/>
  <c r="F20" i="7"/>
  <c r="H20" i="7" s="1"/>
  <c r="F22" i="7"/>
  <c r="H22" i="7" s="1"/>
  <c r="F24" i="7"/>
  <c r="H24" i="7" s="1"/>
  <c r="F26" i="7"/>
  <c r="H26" i="7" s="1"/>
  <c r="F28" i="7"/>
  <c r="H28" i="7" s="1"/>
  <c r="F30" i="7"/>
  <c r="H30" i="7" s="1"/>
  <c r="F32" i="7"/>
  <c r="H32" i="7" s="1"/>
  <c r="F34" i="7"/>
  <c r="H34" i="7" s="1"/>
  <c r="F36" i="7"/>
  <c r="H36" i="7" s="1"/>
  <c r="F38" i="7"/>
  <c r="H38" i="7" s="1"/>
  <c r="F40" i="7"/>
  <c r="H40" i="7" s="1"/>
  <c r="F2" i="6"/>
  <c r="H2" i="6"/>
  <c r="J2" i="6"/>
  <c r="L2" i="6" s="1"/>
  <c r="P2" i="6"/>
  <c r="F3" i="6"/>
  <c r="H3" i="6"/>
  <c r="H21" i="6" s="1"/>
  <c r="J3" i="6"/>
  <c r="L3" i="6"/>
  <c r="P3" i="6"/>
  <c r="F4" i="6"/>
  <c r="H4" i="6"/>
  <c r="J4" i="6"/>
  <c r="L4" i="6" s="1"/>
  <c r="P4" i="6"/>
  <c r="F5" i="6"/>
  <c r="H5" i="6"/>
  <c r="J5" i="6"/>
  <c r="L5" i="6" s="1"/>
  <c r="P5" i="6"/>
  <c r="F6" i="6"/>
  <c r="F21" i="6" s="1"/>
  <c r="H6" i="6"/>
  <c r="J6" i="6"/>
  <c r="L6" i="6" s="1"/>
  <c r="P6" i="6"/>
  <c r="F7" i="6"/>
  <c r="H7" i="6"/>
  <c r="J7" i="6"/>
  <c r="L7" i="6" s="1"/>
  <c r="P7" i="6"/>
  <c r="F8" i="6"/>
  <c r="H8" i="6"/>
  <c r="J8" i="6"/>
  <c r="L8" i="6" s="1"/>
  <c r="P8" i="6"/>
  <c r="F9" i="6"/>
  <c r="H9" i="6"/>
  <c r="J9" i="6"/>
  <c r="L9" i="6"/>
  <c r="P9" i="6"/>
  <c r="F10" i="6"/>
  <c r="H10" i="6"/>
  <c r="J10" i="6"/>
  <c r="L10" i="6" s="1"/>
  <c r="N10" i="6"/>
  <c r="P10" i="6"/>
  <c r="F11" i="6"/>
  <c r="H11" i="6"/>
  <c r="J11" i="6"/>
  <c r="L11" i="6" s="1"/>
  <c r="P11" i="6"/>
  <c r="F12" i="6"/>
  <c r="H12" i="6"/>
  <c r="J12" i="6"/>
  <c r="L12" i="6"/>
  <c r="P12" i="6"/>
  <c r="F13" i="6"/>
  <c r="H13" i="6"/>
  <c r="J13" i="6"/>
  <c r="L13" i="6" s="1"/>
  <c r="P13" i="6"/>
  <c r="F14" i="6"/>
  <c r="H14" i="6"/>
  <c r="J14" i="6"/>
  <c r="L14" i="6"/>
  <c r="P14" i="6"/>
  <c r="F15" i="6"/>
  <c r="H15" i="6"/>
  <c r="J15" i="6"/>
  <c r="L15" i="6" s="1"/>
  <c r="P15" i="6"/>
  <c r="F16" i="6"/>
  <c r="H16" i="6"/>
  <c r="J16" i="6"/>
  <c r="L16" i="6" s="1"/>
  <c r="P16" i="6"/>
  <c r="F17" i="6"/>
  <c r="H17" i="6"/>
  <c r="J17" i="6"/>
  <c r="L17" i="6" s="1"/>
  <c r="P17" i="6"/>
  <c r="F18" i="6"/>
  <c r="H18" i="6"/>
  <c r="J18" i="6"/>
  <c r="L18" i="6"/>
  <c r="P18" i="6"/>
  <c r="F19" i="6"/>
  <c r="H19" i="6"/>
  <c r="J19" i="6"/>
  <c r="L19" i="6" s="1"/>
  <c r="P19" i="6"/>
  <c r="F20" i="6"/>
  <c r="H20" i="6"/>
  <c r="J20" i="6"/>
  <c r="L20" i="6"/>
  <c r="P20" i="6"/>
  <c r="D21" i="6"/>
  <c r="E21" i="6"/>
  <c r="G21" i="6"/>
  <c r="G26" i="6" s="1"/>
  <c r="I21" i="6"/>
  <c r="P21" i="6" s="1"/>
  <c r="J21" i="6"/>
  <c r="L21" i="6" s="1"/>
  <c r="K21" i="6"/>
  <c r="K23" i="6" s="1"/>
  <c r="K24" i="6" s="1"/>
  <c r="G31" i="6"/>
  <c r="G32" i="6"/>
  <c r="F33" i="6"/>
  <c r="G33" i="6"/>
  <c r="F2" i="3"/>
  <c r="F22" i="3" s="1"/>
  <c r="H2" i="3"/>
  <c r="F3" i="3"/>
  <c r="H3" i="3"/>
  <c r="F4" i="3"/>
  <c r="H4" i="3"/>
  <c r="F5" i="3"/>
  <c r="H5" i="3"/>
  <c r="F6" i="3"/>
  <c r="H6" i="3"/>
  <c r="F7" i="3"/>
  <c r="H7" i="3"/>
  <c r="F8" i="3"/>
  <c r="H8" i="3"/>
  <c r="F9" i="3"/>
  <c r="H9" i="3"/>
  <c r="F10" i="3"/>
  <c r="H10" i="3"/>
  <c r="N10" i="3"/>
  <c r="F11" i="3"/>
  <c r="H11" i="3"/>
  <c r="H22" i="3" s="1"/>
  <c r="F12" i="3"/>
  <c r="H12" i="3"/>
  <c r="F13" i="3"/>
  <c r="H13" i="3"/>
  <c r="F14" i="3"/>
  <c r="H14" i="3"/>
  <c r="F15" i="3"/>
  <c r="H15" i="3"/>
  <c r="F16" i="3"/>
  <c r="H16" i="3"/>
  <c r="F17" i="3"/>
  <c r="H17" i="3"/>
  <c r="F18" i="3"/>
  <c r="H18" i="3"/>
  <c r="F19" i="3"/>
  <c r="H19" i="3"/>
  <c r="F20" i="3"/>
  <c r="H20" i="3"/>
  <c r="F21" i="3"/>
  <c r="H21" i="3"/>
  <c r="D22" i="3"/>
  <c r="E22" i="3"/>
  <c r="G22" i="3"/>
  <c r="I22" i="3"/>
  <c r="J22" i="3"/>
  <c r="K22" i="3"/>
  <c r="L22" i="3" s="1"/>
  <c r="K24" i="3"/>
  <c r="K25" i="3" s="1"/>
  <c r="K27" i="3"/>
  <c r="K29" i="3"/>
  <c r="G32" i="3"/>
  <c r="G33" i="3"/>
  <c r="F34" i="3"/>
  <c r="G34" i="3"/>
  <c r="D26" i="2"/>
  <c r="E26" i="2"/>
  <c r="F26" i="2"/>
  <c r="G26" i="2"/>
  <c r="H26" i="2"/>
  <c r="I26" i="2"/>
  <c r="J26" i="2"/>
  <c r="K26" i="2"/>
  <c r="L26" i="2"/>
  <c r="M26" i="2"/>
  <c r="N26" i="2"/>
  <c r="F21" i="13"/>
  <c r="L21" i="13"/>
  <c r="J25" i="13"/>
  <c r="H39" i="14"/>
  <c r="L39" i="16"/>
  <c r="H39" i="16"/>
  <c r="I42" i="15"/>
  <c r="D52" i="15"/>
  <c r="D53" i="15"/>
  <c r="D57" i="15" s="1"/>
  <c r="D58" i="15" s="1"/>
  <c r="F21" i="18"/>
  <c r="K25" i="18" l="1"/>
  <c r="L25" i="18" s="1"/>
  <c r="D58" i="13"/>
  <c r="G45" i="20"/>
  <c r="K22" i="20" s="1"/>
  <c r="I40" i="11"/>
  <c r="K26" i="11"/>
  <c r="K27" i="11" s="1"/>
  <c r="K27" i="13"/>
  <c r="L4" i="20"/>
  <c r="L9" i="20"/>
  <c r="F16" i="21"/>
  <c r="H16" i="21" s="1"/>
  <c r="L13" i="20"/>
  <c r="L18" i="20"/>
  <c r="I42" i="13"/>
  <c r="J32" i="6"/>
  <c r="K23" i="18"/>
  <c r="L23" i="18" s="1"/>
  <c r="L6" i="18"/>
  <c r="L14" i="20"/>
  <c r="F26" i="21"/>
  <c r="H26" i="21" s="1"/>
  <c r="L19" i="20"/>
  <c r="F36" i="21"/>
  <c r="H36" i="21" s="1"/>
  <c r="K26" i="6"/>
  <c r="F21" i="20"/>
  <c r="L15" i="20"/>
  <c r="F28" i="21"/>
  <c r="H28" i="21" s="1"/>
  <c r="L20" i="20"/>
  <c r="F38" i="21"/>
  <c r="H38" i="21" s="1"/>
  <c r="L6" i="20"/>
  <c r="F10" i="21"/>
  <c r="H10" i="21" s="1"/>
  <c r="L2" i="20"/>
  <c r="L11" i="20"/>
  <c r="K28" i="6"/>
  <c r="L16" i="20"/>
  <c r="F30" i="21"/>
  <c r="H30" i="21" s="1"/>
  <c r="Q12" i="21"/>
  <c r="P12" i="12"/>
  <c r="Q12" i="12" s="1"/>
  <c r="L7" i="20"/>
  <c r="F12" i="21"/>
  <c r="H12" i="21" s="1"/>
  <c r="J21" i="8"/>
  <c r="L3" i="20"/>
  <c r="L12" i="20"/>
  <c r="L17" i="20"/>
  <c r="F32" i="21"/>
  <c r="H32" i="21" s="1"/>
  <c r="J21" i="20"/>
  <c r="K23" i="20" l="1"/>
  <c r="K25" i="20"/>
  <c r="K27" i="20"/>
  <c r="L27" i="20"/>
  <c r="K26" i="8"/>
  <c r="K28" i="8"/>
  <c r="J32" i="8"/>
  <c r="L21" i="8"/>
  <c r="L26" i="8"/>
  <c r="K31" i="13"/>
  <c r="K32" i="13" s="1"/>
  <c r="K28" i="13"/>
  <c r="K24" i="8"/>
  <c r="L25" i="20"/>
  <c r="L21" i="20"/>
  <c r="L23" i="20"/>
</calcChain>
</file>

<file path=xl/sharedStrings.xml><?xml version="1.0" encoding="utf-8"?>
<sst xmlns="http://schemas.openxmlformats.org/spreadsheetml/2006/main" count="2341" uniqueCount="157">
  <si>
    <t>Sistema de Contabilidad Integrada Gubernamental</t>
  </si>
  <si>
    <t xml:space="preserve"> Ejecución de Gastos - Reportes - Informacion Consolidada </t>
  </si>
  <si>
    <t>PAGINA   :</t>
  </si>
  <si>
    <t>DE</t>
  </si>
  <si>
    <t xml:space="preserve"> Ejecucion del Presupuesto (Grupos Dinamicos)</t>
  </si>
  <si>
    <t>FECHA     :</t>
  </si>
  <si>
    <t>Expresado en Quetzales</t>
  </si>
  <si>
    <t>HORA       :</t>
  </si>
  <si>
    <t xml:space="preserve"> </t>
  </si>
  <si>
    <t>REPORTE :</t>
  </si>
  <si>
    <t>R00804768.rpt</t>
  </si>
  <si>
    <t xml:space="preserve"> - ENTIDAD - ACTIVIDAD U OBRA - </t>
  </si>
  <si>
    <t>DEL MES ENERO AL MES DE ENERO</t>
  </si>
  <si>
    <t>EJERCICIO:</t>
  </si>
  <si>
    <t>DESCRIPCION</t>
  </si>
  <si>
    <t>ASIGNADO</t>
  </si>
  <si>
    <t>MODIFICADO</t>
  </si>
  <si>
    <t>VIGENTE</t>
  </si>
  <si>
    <t>PRE 
COMPROMISO</t>
  </si>
  <si>
    <t>COMPROMETIDO</t>
  </si>
  <si>
    <t>DEVENGADO</t>
  </si>
  <si>
    <t>PAGADO</t>
  </si>
  <si>
    <t>SALDO POR
COMPROMETER</t>
  </si>
  <si>
    <t>SALDO POR DEVENGAR</t>
  </si>
  <si>
    <t>SALDO POR
 PAGAR</t>
  </si>
  <si>
    <t>%
EJEC</t>
  </si>
  <si>
    <t>11130012</t>
  </si>
  <si>
    <t>MINISTERIO DE AGRICULTURA, GANADERÍA Y ALIMENTACIÓN</t>
  </si>
  <si>
    <t xml:space="preserve"> 01 00 000 001 000</t>
  </si>
  <si>
    <t>DIRECCIÓN Y COORDINACIÓN SUPERIOR</t>
  </si>
  <si>
    <t xml:space="preserve"> 01 00 000 002 000</t>
  </si>
  <si>
    <t>SERVICIOS DE GESTIÓN ADMINISTRATIVA</t>
  </si>
  <si>
    <t xml:space="preserve"> 01 00 000 003 000</t>
  </si>
  <si>
    <t>SERVICIOS DE ADMINISTRACIÓN E INFORMÁTICA</t>
  </si>
  <si>
    <t xml:space="preserve"> 01 00 000 004 000</t>
  </si>
  <si>
    <t>SERVICIOS DE COORDINACIÓN DEPARTAMENTAL</t>
  </si>
  <si>
    <t xml:space="preserve"> 01 00 000 005 000</t>
  </si>
  <si>
    <t>SERVICIOS DE COOPERACIÓN, PROYECTOS Y FIDEICOMISOS</t>
  </si>
  <si>
    <t xml:space="preserve"> 01 00 000 006 000</t>
  </si>
  <si>
    <t>SERVICIOS DE ASESORÍA CON ENFOQUE DE GÉNERO E INTERCULTURALIDAD</t>
  </si>
  <si>
    <t xml:space="preserve"> 01 00 000 007 000</t>
  </si>
  <si>
    <t>SERVICIOS DE ASESORÍA CON ENFOQUE DE CAMBIO CLIMÁTICO</t>
  </si>
  <si>
    <t xml:space="preserve"> 11 01 000 001 000</t>
  </si>
  <si>
    <t>DIRECCIÓN Y COORDINACIÓN</t>
  </si>
  <si>
    <t xml:space="preserve"> 11 01 000 002 000</t>
  </si>
  <si>
    <t>ASISTENCIA Y DOTACIÓN DE ALIMENTOS</t>
  </si>
  <si>
    <t xml:space="preserve"> 11 02 000 001 000</t>
  </si>
  <si>
    <t xml:space="preserve"> 11 02 000 002 000</t>
  </si>
  <si>
    <t>PROMOCIÓN DE LA AGRICULTURA SENSIBLE A LA NUTRICIÓN Y FOMENTO DE HUERTOS</t>
  </si>
  <si>
    <t xml:space="preserve"> 11 02 000 003 000</t>
  </si>
  <si>
    <t>AGRICULTURA FAMILIAR PARA EL FORTALECIMIENTO DE LA ECONOMÍA CAMPESINA</t>
  </si>
  <si>
    <t xml:space="preserve"> 12 00 000 001 000</t>
  </si>
  <si>
    <t xml:space="preserve"> 12 00 000 002 000</t>
  </si>
  <si>
    <t>GENERACIÓN DE INFORMACIÓN GEOGRÁFICA</t>
  </si>
  <si>
    <t xml:space="preserve"> 12 00 000 003 000</t>
  </si>
  <si>
    <t>SERVICIOS DE CONTROL DE ÁREAS DE RESERVAS TERRITORIALES DEL ESTADO</t>
  </si>
  <si>
    <t xml:space="preserve"> 12 00 000 004 000</t>
  </si>
  <si>
    <t>GENERACIÓN DE INFORMACIÓN CARTOGRÁFICA</t>
  </si>
  <si>
    <t xml:space="preserve"> 12 00 000 005 000</t>
  </si>
  <si>
    <t>SERVICIOS PARA EL MEJORAMIENTO DE LA PRODUCCIÓN AGROPECUARIA</t>
  </si>
  <si>
    <t xml:space="preserve"> 13 01 000 001 000</t>
  </si>
  <si>
    <t xml:space="preserve"> 13 01 000 002 000</t>
  </si>
  <si>
    <t>SERVICIOS PARA LA PRODUCCIÓN AGRÍCOLA SOSTENIBLE Y TECNIFICADA</t>
  </si>
  <si>
    <t xml:space="preserve"> 13 01 000 003 000</t>
  </si>
  <si>
    <t>SERVICIOS DE SEGURO AGROPECUARIO</t>
  </si>
  <si>
    <t xml:space="preserve"> 13 01 000 004 000</t>
  </si>
  <si>
    <t>SERVICIOS DE FORMACIÓN Y CAPACITACIÓN AGRÍCOLA Y FORESTAL</t>
  </si>
  <si>
    <t xml:space="preserve"> 13 01 000 005 000</t>
  </si>
  <si>
    <t>REACTIVACIÓN Y MODERNIZACIÓN DE LA ACTIVIDAD AGROPECUARIA (FONAGRO)</t>
  </si>
  <si>
    <t xml:space="preserve"> 13 01 000 006 000</t>
  </si>
  <si>
    <t>APOYO FINANCIERO PARA PRODUCTORES DEL SECTOR CAFETALERO</t>
  </si>
  <si>
    <t xml:space="preserve"> 13 02 000 001 000</t>
  </si>
  <si>
    <t xml:space="preserve"> 13 02 000 003 000</t>
  </si>
  <si>
    <t>APOYO A LA PRODUCCIÓN PECUARIA E HIDROBIOLÓGICA SOSTENIBLE Y TECNIFICADA</t>
  </si>
  <si>
    <t xml:space="preserve"> 13 02 000 004 000</t>
  </si>
  <si>
    <t>DIVERSIFICACIÓN PECUARIA E HIDROBIOLÓGICA PARA CRIANZA DE ESPECIES</t>
  </si>
  <si>
    <t xml:space="preserve"> 13 03 000 001 000</t>
  </si>
  <si>
    <t xml:space="preserve"> 13 03 000 002 000</t>
  </si>
  <si>
    <t>ASISTENCIA PARA LA ORGANIZACIÓN Y COMERCIALIZACIÓN PRODUCTIVA</t>
  </si>
  <si>
    <t xml:space="preserve"> 13 03 000 003 000</t>
  </si>
  <si>
    <t>FORTALECIMIENTO DE LA ADMINISTRACIÓN DEL AGUA PARA LA PRODUCCIÓN SOSTENIBLE</t>
  </si>
  <si>
    <t xml:space="preserve"> 13 03 001 000 001</t>
  </si>
  <si>
    <t>CONSTRUCCIÓN, AMPLIACIÓN, MEJORAMIENTO Y REPOSICIÓN DE INFRAESTRUCTURA DE RIEGO</t>
  </si>
  <si>
    <t xml:space="preserve"> 13 03 002 000 001</t>
  </si>
  <si>
    <t>CONSTRUCCIÓN, AMPLIACIÓN, MEJORAMIENTO Y REPOSICIÓN DE INFRAESTRUCTURA DE CENTROS DE ACOPIO, TRANSFORMACIÓN Y DISTRIBUCIÓN DE PRODUCTOS AGROPECUARIOS</t>
  </si>
  <si>
    <t xml:space="preserve"> 13 04 000 001 000</t>
  </si>
  <si>
    <t xml:space="preserve"> 13 04 000 002 000</t>
  </si>
  <si>
    <t>REGULACIÓN DEL PATRIMONIO PRODUCTIVO AGROPECUARIO</t>
  </si>
  <si>
    <t xml:space="preserve"> 13 04 000 003 000</t>
  </si>
  <si>
    <t>FOMENTO DE LA PESCA Y ACUICULTURA</t>
  </si>
  <si>
    <t xml:space="preserve"> 14 00 000 001 000</t>
  </si>
  <si>
    <t xml:space="preserve"> 14 00 000 002 000</t>
  </si>
  <si>
    <t>REGULACIÓN Y PROTECCIÓN DE ANIMALES</t>
  </si>
  <si>
    <t xml:space="preserve"> 99 00 000 001 000</t>
  </si>
  <si>
    <t>APORTES A ENTIDADES DESCENTRALIZADAS Y AUTÓNOMAS NO FINANCIERAS</t>
  </si>
  <si>
    <t xml:space="preserve"> 99 00 000 002 000</t>
  </si>
  <si>
    <t>APORTES A ASOCIACIONES, INSTITUCIONES, ORGANISMOS NACIONALES, REGIONALES E INTERNACIONALES</t>
  </si>
  <si>
    <t xml:space="preserve">TOTAL  </t>
  </si>
  <si>
    <t>11130012  MINISTERIO DE AGRICULTURA, GANADERÍA Y ALIMENTACIÓN</t>
  </si>
  <si>
    <t>Asignado</t>
  </si>
  <si>
    <t>Modificado</t>
  </si>
  <si>
    <t>Vigente</t>
  </si>
  <si>
    <t>Precomp</t>
  </si>
  <si>
    <t>Comprometido</t>
  </si>
  <si>
    <t>Devengado</t>
  </si>
  <si>
    <t>Pagado</t>
  </si>
  <si>
    <t>Saldo por Comp.</t>
  </si>
  <si>
    <t>Saldo por Dev.</t>
  </si>
  <si>
    <t>Saldo por Pag.</t>
  </si>
  <si>
    <t>% ejec.</t>
  </si>
  <si>
    <t>Total</t>
  </si>
  <si>
    <t>Actividad/Obra</t>
  </si>
  <si>
    <t>Ministerio de Agricultura, Ganadería y Alimentación -MAGA-</t>
  </si>
  <si>
    <t>No.</t>
  </si>
  <si>
    <t>Ejercicio fiscal 2025</t>
  </si>
  <si>
    <t>Actividades y obras vinculadas al Plan Operativo Anual de Seguridad Alimentaria y Nutricional -POASAN-</t>
  </si>
  <si>
    <t>Código</t>
  </si>
  <si>
    <t>% ejec</t>
  </si>
  <si>
    <t>Solicitado MAGA Formulación</t>
  </si>
  <si>
    <t>Recomendado Minfin</t>
  </si>
  <si>
    <t>Diferencia 
Sol vs. Recom.</t>
  </si>
  <si>
    <t>Aprobado Congreso (Asignado)</t>
  </si>
  <si>
    <t>Diferencia
Recom. Minfin vs. Aprob. Congreso</t>
  </si>
  <si>
    <t>Devengado (Ejecutado)</t>
  </si>
  <si>
    <t>% Ejecución</t>
  </si>
  <si>
    <t>Mes</t>
  </si>
  <si>
    <t>Febrero</t>
  </si>
  <si>
    <t>Marzo</t>
  </si>
  <si>
    <t>Cuota solicitada al Minfin</t>
  </si>
  <si>
    <t>Cuota aprobada por el Minfin</t>
  </si>
  <si>
    <t>Anticipo otorgado al PMA</t>
  </si>
  <si>
    <t>por INTRA1</t>
  </si>
  <si>
    <t>Junio</t>
  </si>
  <si>
    <t>Julio</t>
  </si>
  <si>
    <t>PMA</t>
  </si>
  <si>
    <t>IICA</t>
  </si>
  <si>
    <t>VIDER</t>
  </si>
  <si>
    <t>POASAN vigente al 31 julio</t>
  </si>
  <si>
    <t>Devengado al 31 julio</t>
  </si>
  <si>
    <t>IICA pend regularizar (ferilizantes)</t>
  </si>
  <si>
    <t>IICA pend regularizar (insumos agrícolas)</t>
  </si>
  <si>
    <t>PMA pend. regularizar (alimentos)</t>
  </si>
  <si>
    <t>Total ejecución real</t>
  </si>
  <si>
    <t>% ejecución real</t>
  </si>
  <si>
    <t>Agosto</t>
  </si>
  <si>
    <t>Septiembre</t>
  </si>
  <si>
    <t>Octubre</t>
  </si>
  <si>
    <t>ACCESO Y DISPONIBILIDAD ALIMENTARIA</t>
  </si>
  <si>
    <t xml:space="preserve">INVESTIGACIÓN, RESTAURACIÓN Y CONSERVACIÓN DE SUELOS: </t>
  </si>
  <si>
    <t xml:space="preserve"> APOYO A LA PRODUCCIÓN AGRÍCOLA, PECUARIA E HIDROBIOLÓGICA</t>
  </si>
  <si>
    <t xml:space="preserve">ASIGNADO </t>
  </si>
  <si>
    <t xml:space="preserve">TOTAL </t>
  </si>
  <si>
    <t>EJECUCIÓN EN ESTRUCTURAS VINCULADAS AL POASAN OCT 25</t>
  </si>
  <si>
    <t>PROGRAMA/ACTIVIDAD U OBRA</t>
  </si>
  <si>
    <t xml:space="preserve">VIGENTE </t>
  </si>
  <si>
    <t xml:space="preserve">DEVENGADO </t>
  </si>
  <si>
    <t>% EJEC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</si>
</sst>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Q&quot;#,##0.00;[Red]\-&quot;Q&quot;#,##0.00"/>
    <numFmt numFmtId="43" formatCode="_-* #,##0.00_-;\-* #,##0.00_-;_-* &quot;-&quot;??_-;_-@_-"/>
    <numFmt numFmtId="164" formatCode="h\:mm\.ss\ "/>
  </numFmts>
  <fonts count="13" x14ac:knownFonts="1">
    <font>
      <sz val="10"/>
      <color indexed="8"/>
      <name val="ARIAL"/>
      <charset val="1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8"/>
      <color indexed="8"/>
      <name val="Arial"/>
      <family val="2"/>
    </font>
    <font>
      <b/>
      <sz val="9"/>
      <color indexed="8"/>
      <name val="Arial"/>
      <family val="2"/>
    </font>
    <font>
      <b/>
      <sz val="6"/>
      <color indexed="8"/>
      <name val="Arial"/>
      <family val="2"/>
    </font>
    <font>
      <sz val="6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charset val="1"/>
    </font>
    <font>
      <b/>
      <sz val="11"/>
      <color indexed="8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top"/>
    </xf>
    <xf numFmtId="43" fontId="7" fillId="0" borderId="0" applyFont="0" applyFill="0" applyBorder="0" applyAlignment="0" applyProtection="0">
      <alignment vertical="top"/>
    </xf>
    <xf numFmtId="43" fontId="1" fillId="0" borderId="0" applyFont="0" applyFill="0" applyBorder="0" applyAlignment="0" applyProtection="0">
      <alignment vertical="top"/>
    </xf>
  </cellStyleXfs>
  <cellXfs count="137">
    <xf numFmtId="0" fontId="0" fillId="0" borderId="0" xfId="0">
      <alignment vertical="top"/>
    </xf>
    <xf numFmtId="0" fontId="5" fillId="0" borderId="0" xfId="0" applyFont="1" applyAlignment="1">
      <alignment horizontal="center" vertical="top" wrapText="1" readingOrder="1"/>
    </xf>
    <xf numFmtId="4" fontId="6" fillId="0" borderId="0" xfId="0" applyNumberFormat="1" applyFont="1" applyAlignment="1">
      <alignment horizontal="right" vertical="top"/>
    </xf>
    <xf numFmtId="4" fontId="5" fillId="0" borderId="1" xfId="0" applyNumberFormat="1" applyFont="1" applyBorder="1" applyAlignment="1">
      <alignment horizontal="right" vertical="top"/>
    </xf>
    <xf numFmtId="0" fontId="1" fillId="0" borderId="0" xfId="0" applyFont="1" applyAlignment="1">
      <alignment horizontal="center" vertical="center"/>
    </xf>
    <xf numFmtId="43" fontId="1" fillId="0" borderId="0" xfId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3" fontId="1" fillId="0" borderId="2" xfId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/>
    </xf>
    <xf numFmtId="43" fontId="8" fillId="2" borderId="2" xfId="1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43" fontId="8" fillId="2" borderId="2" xfId="1" applyFont="1" applyFill="1" applyBorder="1" applyAlignment="1">
      <alignment horizontal="center" vertical="center" wrapText="1"/>
    </xf>
    <xf numFmtId="43" fontId="4" fillId="3" borderId="2" xfId="2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43" fontId="8" fillId="3" borderId="2" xfId="2" applyFont="1" applyFill="1" applyBorder="1" applyAlignment="1">
      <alignment horizontal="center" vertical="center" wrapText="1"/>
    </xf>
    <xf numFmtId="43" fontId="1" fillId="0" borderId="2" xfId="1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3" fontId="1" fillId="0" borderId="7" xfId="1" applyFont="1" applyBorder="1" applyAlignment="1">
      <alignment horizontal="center" vertical="center"/>
    </xf>
    <xf numFmtId="43" fontId="8" fillId="0" borderId="8" xfId="0" applyNumberFormat="1" applyFont="1" applyBorder="1" applyAlignment="1">
      <alignment horizontal="center" vertical="center" wrapText="1"/>
    </xf>
    <xf numFmtId="43" fontId="8" fillId="0" borderId="9" xfId="0" applyNumberFormat="1" applyFont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43" fontId="1" fillId="0" borderId="12" xfId="1" applyFont="1" applyBorder="1" applyAlignment="1">
      <alignment horizontal="center" vertical="center"/>
    </xf>
    <xf numFmtId="43" fontId="8" fillId="0" borderId="13" xfId="0" applyNumberFormat="1" applyFont="1" applyBorder="1" applyAlignment="1">
      <alignment horizontal="center" vertical="center" wrapText="1"/>
    </xf>
    <xf numFmtId="43" fontId="1" fillId="0" borderId="12" xfId="1" applyFont="1" applyFill="1" applyBorder="1" applyAlignment="1">
      <alignment horizontal="center" vertical="center"/>
    </xf>
    <xf numFmtId="43" fontId="8" fillId="4" borderId="4" xfId="2" applyFont="1" applyFill="1" applyBorder="1" applyAlignment="1">
      <alignment horizontal="center" vertical="center" wrapText="1"/>
    </xf>
    <xf numFmtId="43" fontId="8" fillId="4" borderId="5" xfId="2" applyFont="1" applyFill="1" applyBorder="1" applyAlignment="1">
      <alignment horizontal="center" vertical="center" wrapText="1"/>
    </xf>
    <xf numFmtId="43" fontId="8" fillId="4" borderId="14" xfId="2" applyFont="1" applyFill="1" applyBorder="1" applyAlignment="1">
      <alignment horizontal="center" vertical="center" wrapText="1"/>
    </xf>
    <xf numFmtId="43" fontId="8" fillId="5" borderId="4" xfId="2" applyFont="1" applyFill="1" applyBorder="1" applyAlignment="1">
      <alignment horizontal="center" vertical="center" wrapText="1"/>
    </xf>
    <xf numFmtId="43" fontId="8" fillId="5" borderId="14" xfId="2" applyFont="1" applyFill="1" applyBorder="1" applyAlignment="1">
      <alignment horizontal="center" vertical="center" wrapText="1"/>
    </xf>
    <xf numFmtId="43" fontId="8" fillId="6" borderId="15" xfId="1" applyFont="1" applyFill="1" applyBorder="1" applyAlignment="1">
      <alignment horizontal="center" vertical="center"/>
    </xf>
    <xf numFmtId="43" fontId="8" fillId="6" borderId="5" xfId="1" applyFont="1" applyFill="1" applyBorder="1" applyAlignment="1">
      <alignment horizontal="center" vertical="center"/>
    </xf>
    <xf numFmtId="43" fontId="8" fillId="6" borderId="14" xfId="1" applyFont="1" applyFill="1" applyBorder="1" applyAlignment="1">
      <alignment horizontal="center" vertical="center"/>
    </xf>
    <xf numFmtId="43" fontId="1" fillId="0" borderId="6" xfId="2" applyFont="1" applyFill="1" applyBorder="1" applyAlignment="1">
      <alignment horizontal="center" vertical="center" wrapText="1"/>
    </xf>
    <xf numFmtId="43" fontId="1" fillId="0" borderId="2" xfId="2" applyFont="1" applyFill="1" applyBorder="1" applyAlignment="1">
      <alignment horizontal="center" vertical="center" wrapText="1"/>
    </xf>
    <xf numFmtId="43" fontId="1" fillId="0" borderId="7" xfId="2" applyFont="1" applyFill="1" applyBorder="1" applyAlignment="1">
      <alignment horizontal="center" vertical="center" wrapText="1"/>
    </xf>
    <xf numFmtId="43" fontId="8" fillId="0" borderId="16" xfId="0" applyNumberFormat="1" applyFont="1" applyFill="1" applyBorder="1" applyAlignment="1">
      <alignment horizontal="center" vertical="center" wrapText="1"/>
    </xf>
    <xf numFmtId="43" fontId="8" fillId="0" borderId="8" xfId="0" applyNumberFormat="1" applyFont="1" applyFill="1" applyBorder="1" applyAlignment="1">
      <alignment horizontal="center" vertical="center" wrapText="1"/>
    </xf>
    <xf numFmtId="43" fontId="8" fillId="0" borderId="9" xfId="0" applyNumberFormat="1" applyFont="1" applyFill="1" applyBorder="1" applyAlignment="1">
      <alignment horizontal="center" vertical="center" wrapText="1"/>
    </xf>
    <xf numFmtId="43" fontId="1" fillId="0" borderId="6" xfId="1" applyFont="1" applyFill="1" applyBorder="1" applyAlignment="1">
      <alignment horizontal="center" vertical="center"/>
    </xf>
    <xf numFmtId="43" fontId="1" fillId="0" borderId="7" xfId="2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8" fontId="9" fillId="0" borderId="0" xfId="0" applyNumberFormat="1" applyFont="1">
      <alignment vertical="top"/>
    </xf>
    <xf numFmtId="43" fontId="8" fillId="0" borderId="2" xfId="1" applyFont="1" applyBorder="1" applyAlignment="1">
      <alignment horizontal="center" vertical="center"/>
    </xf>
    <xf numFmtId="43" fontId="1" fillId="0" borderId="2" xfId="1" applyFont="1" applyBorder="1">
      <alignment vertical="top"/>
    </xf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43" fontId="8" fillId="3" borderId="2" xfId="1" applyFont="1" applyFill="1" applyBorder="1" applyAlignment="1">
      <alignment horizontal="center" vertical="center" wrapText="1"/>
    </xf>
    <xf numFmtId="43" fontId="8" fillId="0" borderId="0" xfId="1" applyFont="1" applyAlignment="1">
      <alignment horizontal="center" vertical="center"/>
    </xf>
    <xf numFmtId="43" fontId="1" fillId="7" borderId="0" xfId="1" applyFont="1" applyFill="1" applyAlignment="1">
      <alignment horizontal="center" vertical="center"/>
    </xf>
    <xf numFmtId="43" fontId="8" fillId="3" borderId="2" xfId="1" applyFont="1" applyFill="1" applyBorder="1" applyAlignment="1">
      <alignment horizontal="center" vertical="center"/>
    </xf>
    <xf numFmtId="4" fontId="0" fillId="0" borderId="0" xfId="0" applyNumberFormat="1">
      <alignment vertical="top"/>
    </xf>
    <xf numFmtId="43" fontId="8" fillId="0" borderId="13" xfId="1" applyFont="1" applyBorder="1" applyAlignment="1">
      <alignment horizontal="center" vertical="center" wrapText="1"/>
    </xf>
    <xf numFmtId="43" fontId="8" fillId="0" borderId="8" xfId="1" applyFont="1" applyBorder="1" applyAlignment="1">
      <alignment horizontal="center" vertical="center" wrapText="1"/>
    </xf>
    <xf numFmtId="43" fontId="8" fillId="0" borderId="9" xfId="1" applyFont="1" applyBorder="1" applyAlignment="1">
      <alignment horizontal="center" vertical="center" wrapText="1"/>
    </xf>
    <xf numFmtId="43" fontId="9" fillId="0" borderId="0" xfId="1" applyFont="1">
      <alignment vertical="top"/>
    </xf>
    <xf numFmtId="43" fontId="0" fillId="0" borderId="0" xfId="1" applyFont="1">
      <alignment vertical="top"/>
    </xf>
    <xf numFmtId="43" fontId="8" fillId="4" borderId="4" xfId="1" applyFont="1" applyFill="1" applyBorder="1" applyAlignment="1">
      <alignment horizontal="center" vertical="center" wrapText="1"/>
    </xf>
    <xf numFmtId="43" fontId="8" fillId="4" borderId="5" xfId="1" applyFont="1" applyFill="1" applyBorder="1" applyAlignment="1">
      <alignment horizontal="center" vertical="center" wrapText="1"/>
    </xf>
    <xf numFmtId="43" fontId="8" fillId="4" borderId="14" xfId="1" applyFont="1" applyFill="1" applyBorder="1" applyAlignment="1">
      <alignment horizontal="center" vertical="center" wrapText="1"/>
    </xf>
    <xf numFmtId="43" fontId="8" fillId="5" borderId="4" xfId="1" applyFont="1" applyFill="1" applyBorder="1" applyAlignment="1">
      <alignment horizontal="center" vertical="center" wrapText="1"/>
    </xf>
    <xf numFmtId="43" fontId="8" fillId="5" borderId="14" xfId="1" applyFont="1" applyFill="1" applyBorder="1" applyAlignment="1">
      <alignment horizontal="center" vertical="center" wrapText="1"/>
    </xf>
    <xf numFmtId="43" fontId="1" fillId="0" borderId="6" xfId="1" applyFont="1" applyFill="1" applyBorder="1" applyAlignment="1">
      <alignment horizontal="center" vertical="center" wrapText="1"/>
    </xf>
    <xf numFmtId="43" fontId="1" fillId="0" borderId="2" xfId="1" applyFont="1" applyFill="1" applyBorder="1" applyAlignment="1">
      <alignment horizontal="center" vertical="center" wrapText="1"/>
    </xf>
    <xf numFmtId="43" fontId="1" fillId="0" borderId="7" xfId="1" applyFont="1" applyFill="1" applyBorder="1" applyAlignment="1">
      <alignment horizontal="center" vertical="center" wrapText="1"/>
    </xf>
    <xf numFmtId="43" fontId="1" fillId="0" borderId="7" xfId="1" applyFont="1" applyFill="1" applyBorder="1" applyAlignment="1">
      <alignment horizontal="center" vertical="center"/>
    </xf>
    <xf numFmtId="43" fontId="8" fillId="0" borderId="16" xfId="1" applyFont="1" applyFill="1" applyBorder="1" applyAlignment="1">
      <alignment horizontal="center" vertical="center" wrapText="1"/>
    </xf>
    <xf numFmtId="43" fontId="8" fillId="0" borderId="8" xfId="1" applyFont="1" applyFill="1" applyBorder="1" applyAlignment="1">
      <alignment horizontal="center" vertical="center" wrapText="1"/>
    </xf>
    <xf numFmtId="43" fontId="8" fillId="0" borderId="9" xfId="1" applyFont="1" applyFill="1" applyBorder="1" applyAlignment="1">
      <alignment horizontal="center" vertical="center" wrapText="1"/>
    </xf>
    <xf numFmtId="8" fontId="1" fillId="0" borderId="0" xfId="1" applyNumberFormat="1" applyFont="1" applyAlignment="1">
      <alignment horizontal="center" vertical="center"/>
    </xf>
    <xf numFmtId="43" fontId="1" fillId="8" borderId="12" xfId="1" applyFont="1" applyFill="1" applyBorder="1" applyAlignment="1">
      <alignment horizontal="center" vertical="center"/>
    </xf>
    <xf numFmtId="8" fontId="1" fillId="0" borderId="0" xfId="0" applyNumberFormat="1" applyFont="1" applyAlignment="1">
      <alignment horizontal="center" vertical="center"/>
    </xf>
    <xf numFmtId="43" fontId="8" fillId="6" borderId="14" xfId="1" applyFont="1" applyFill="1" applyBorder="1" applyAlignment="1">
      <alignment horizontal="center" vertical="center" wrapText="1"/>
    </xf>
    <xf numFmtId="43" fontId="1" fillId="8" borderId="0" xfId="1" applyFont="1" applyFill="1" applyAlignment="1">
      <alignment horizontal="center" vertical="center"/>
    </xf>
    <xf numFmtId="4" fontId="1" fillId="0" borderId="0" xfId="0" applyNumberFormat="1" applyFont="1">
      <alignment vertical="top"/>
    </xf>
    <xf numFmtId="43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43" fontId="9" fillId="0" borderId="0" xfId="1" applyFont="1" applyAlignment="1">
      <alignment horizontal="center" vertical="center"/>
    </xf>
    <xf numFmtId="43" fontId="8" fillId="4" borderId="2" xfId="1" applyFont="1" applyFill="1" applyBorder="1" applyAlignment="1">
      <alignment horizontal="center" vertical="center" wrapText="1"/>
    </xf>
    <xf numFmtId="43" fontId="8" fillId="5" borderId="2" xfId="1" applyFont="1" applyFill="1" applyBorder="1" applyAlignment="1">
      <alignment horizontal="center" vertical="center" wrapText="1"/>
    </xf>
    <xf numFmtId="43" fontId="8" fillId="6" borderId="2" xfId="1" applyFont="1" applyFill="1" applyBorder="1" applyAlignment="1">
      <alignment horizontal="center" vertical="center"/>
    </xf>
    <xf numFmtId="43" fontId="8" fillId="6" borderId="2" xfId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3" fontId="8" fillId="0" borderId="2" xfId="1" applyFont="1" applyFill="1" applyBorder="1" applyAlignment="1">
      <alignment horizontal="center" vertical="center" wrapText="1"/>
    </xf>
    <xf numFmtId="43" fontId="1" fillId="0" borderId="2" xfId="1" applyFont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43" fontId="8" fillId="0" borderId="2" xfId="1" applyFont="1" applyBorder="1" applyAlignment="1">
      <alignment horizontal="left" vertical="center"/>
    </xf>
    <xf numFmtId="43" fontId="0" fillId="0" borderId="2" xfId="1" applyFont="1" applyBorder="1" applyAlignment="1">
      <alignment horizontal="center" vertical="center"/>
    </xf>
    <xf numFmtId="8" fontId="9" fillId="0" borderId="0" xfId="0" applyNumberFormat="1" applyFont="1" applyAlignment="1">
      <alignment horizontal="center" vertical="center"/>
    </xf>
    <xf numFmtId="8" fontId="10" fillId="0" borderId="0" xfId="0" applyNumberFormat="1" applyFont="1">
      <alignment vertical="top"/>
    </xf>
    <xf numFmtId="43" fontId="0" fillId="0" borderId="2" xfId="1" applyFont="1" applyBorder="1" applyAlignment="1">
      <alignment vertical="center"/>
    </xf>
    <xf numFmtId="43" fontId="11" fillId="7" borderId="2" xfId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43" fontId="11" fillId="0" borderId="2" xfId="1" applyFont="1" applyFill="1" applyBorder="1" applyAlignment="1">
      <alignment vertical="center"/>
    </xf>
    <xf numFmtId="43" fontId="0" fillId="9" borderId="2" xfId="1" applyFont="1" applyFill="1" applyBorder="1" applyAlignment="1">
      <alignment vertical="center"/>
    </xf>
    <xf numFmtId="0" fontId="1" fillId="10" borderId="2" xfId="0" applyFont="1" applyFill="1" applyBorder="1" applyAlignment="1">
      <alignment horizontal="center" vertical="center"/>
    </xf>
    <xf numFmtId="43" fontId="0" fillId="10" borderId="2" xfId="1" applyFont="1" applyFill="1" applyBorder="1" applyAlignment="1">
      <alignment vertical="center"/>
    </xf>
    <xf numFmtId="0" fontId="1" fillId="9" borderId="2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center" vertical="center"/>
    </xf>
    <xf numFmtId="43" fontId="0" fillId="11" borderId="2" xfId="1" applyFont="1" applyFill="1" applyBorder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43" fontId="8" fillId="0" borderId="2" xfId="1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 readingOrder="1"/>
    </xf>
    <xf numFmtId="3" fontId="3" fillId="0" borderId="0" xfId="0" applyNumberFormat="1" applyFont="1" applyAlignment="1">
      <alignment horizontal="left" vertical="top"/>
    </xf>
    <xf numFmtId="14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 readingOrder="1"/>
    </xf>
    <xf numFmtId="164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4" fontId="6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 readingOrder="1"/>
    </xf>
    <xf numFmtId="4" fontId="5" fillId="0" borderId="1" xfId="0" applyNumberFormat="1" applyFont="1" applyBorder="1" applyAlignment="1">
      <alignment horizontal="right" vertical="top"/>
    </xf>
    <xf numFmtId="0" fontId="5" fillId="0" borderId="0" xfId="0" applyFont="1" applyAlignment="1">
      <alignment horizontal="left" vertical="top" wrapText="1" readingOrder="1"/>
    </xf>
    <xf numFmtId="0" fontId="8" fillId="2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43" fontId="8" fillId="0" borderId="2" xfId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top" wrapText="1"/>
    </xf>
    <xf numFmtId="0" fontId="1" fillId="0" borderId="2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vertical="top" wrapText="1"/>
    </xf>
    <xf numFmtId="0" fontId="1" fillId="0" borderId="18" xfId="0" applyFont="1" applyBorder="1" applyAlignment="1">
      <alignment horizontal="center" vertical="center"/>
    </xf>
  </cellXfs>
  <cellStyles count="3">
    <cellStyle name="Millares" xfId="1" builtinId="3"/>
    <cellStyle name="Millares 2" xfId="2" xr:uid="{00000000-0005-0000-0000-000001000000}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CB180-BFC4-49BF-8923-A0BD3B03A446}">
  <sheetPr>
    <tabColor theme="3" tint="0.749992370372631"/>
  </sheetPr>
  <dimension ref="A2:F26"/>
  <sheetViews>
    <sheetView tabSelected="1" workbookViewId="0">
      <selection activeCell="G9" sqref="G9"/>
    </sheetView>
  </sheetViews>
  <sheetFormatPr baseColWidth="10" defaultRowHeight="12.75" x14ac:dyDescent="0.2"/>
  <cols>
    <col min="1" max="1" width="41" style="4" customWidth="1"/>
    <col min="2" max="3" width="16.5703125" style="5" bestFit="1" customWidth="1"/>
    <col min="4" max="4" width="14.85546875" style="5" bestFit="1" customWidth="1"/>
    <col min="5" max="5" width="7.85546875" style="5" bestFit="1" customWidth="1"/>
    <col min="6" max="6" width="11.42578125" style="5"/>
    <col min="7" max="16384" width="11.42578125" style="4"/>
  </cols>
  <sheetData>
    <row r="2" spans="1:6" x14ac:dyDescent="0.2">
      <c r="A2" s="136" t="s">
        <v>152</v>
      </c>
      <c r="B2" s="136"/>
      <c r="C2" s="136"/>
      <c r="D2" s="136"/>
      <c r="E2" s="136"/>
    </row>
    <row r="3" spans="1:6" s="106" customFormat="1" ht="25.5" x14ac:dyDescent="0.2">
      <c r="A3" s="131" t="s">
        <v>153</v>
      </c>
      <c r="B3" s="89" t="s">
        <v>150</v>
      </c>
      <c r="C3" s="132" t="s">
        <v>154</v>
      </c>
      <c r="D3" s="132" t="s">
        <v>155</v>
      </c>
      <c r="E3" s="89" t="s">
        <v>156</v>
      </c>
      <c r="F3" s="54"/>
    </row>
    <row r="4" spans="1:6" s="106" customFormat="1" x14ac:dyDescent="0.2">
      <c r="A4" s="131" t="s">
        <v>151</v>
      </c>
      <c r="B4" s="89">
        <f>+B5+B11+B13</f>
        <v>1806985904</v>
      </c>
      <c r="C4" s="89">
        <f t="shared" ref="C4:D4" si="0">+C5+C11+C13</f>
        <v>1224902919</v>
      </c>
      <c r="D4" s="89">
        <f t="shared" si="0"/>
        <v>615494024.02999997</v>
      </c>
      <c r="E4" s="89">
        <f>+(D4/C4)*100</f>
        <v>50.248392299732934</v>
      </c>
      <c r="F4" s="54"/>
    </row>
    <row r="5" spans="1:6" s="106" customFormat="1" x14ac:dyDescent="0.2">
      <c r="A5" s="133" t="s">
        <v>147</v>
      </c>
      <c r="B5" s="89">
        <f>SUM(B6:B10)</f>
        <v>1200060251</v>
      </c>
      <c r="C5" s="89">
        <f t="shared" ref="C5:D5" si="1">SUM(C6:C10)</f>
        <v>710298465</v>
      </c>
      <c r="D5" s="89">
        <f t="shared" si="1"/>
        <v>414582701.38000005</v>
      </c>
      <c r="E5" s="89">
        <f>+(D5/C5)*100</f>
        <v>58.367393681471633</v>
      </c>
      <c r="F5" s="54"/>
    </row>
    <row r="6" spans="1:6" x14ac:dyDescent="0.2">
      <c r="A6" s="134" t="str">
        <f>+OCTUBRE!C2</f>
        <v>DIRECCIÓN Y COORDINACIÓN</v>
      </c>
      <c r="B6" s="18">
        <f>+OCTUBRE!G2</f>
        <v>49963397</v>
      </c>
      <c r="C6" s="18">
        <f>+OCTUBRE!J2</f>
        <v>31545583</v>
      </c>
      <c r="D6" s="18">
        <f>+OCTUBRE!K2</f>
        <v>14739445.470000001</v>
      </c>
      <c r="E6" s="18">
        <f>+D6/C6*100</f>
        <v>46.724276644372054</v>
      </c>
    </row>
    <row r="7" spans="1:6" x14ac:dyDescent="0.2">
      <c r="A7" s="134" t="str">
        <f>+OCTUBRE!C3</f>
        <v>ASISTENCIA Y DOTACIÓN DE ALIMENTOS</v>
      </c>
      <c r="B7" s="18">
        <f>+OCTUBRE!G3</f>
        <v>234777859</v>
      </c>
      <c r="C7" s="18">
        <f>+OCTUBRE!J3</f>
        <v>271605266</v>
      </c>
      <c r="D7" s="18">
        <f>+OCTUBRE!K3</f>
        <v>158062295.81999999</v>
      </c>
      <c r="E7" s="18">
        <f t="shared" ref="E7:E26" si="2">+D7/C7*100</f>
        <v>58.195593240080989</v>
      </c>
    </row>
    <row r="8" spans="1:6" x14ac:dyDescent="0.2">
      <c r="A8" s="134" t="str">
        <f>+OCTUBRE!C4</f>
        <v>DIRECCIÓN Y COORDINACIÓN</v>
      </c>
      <c r="B8" s="18">
        <f>+OCTUBRE!G4</f>
        <v>79820246</v>
      </c>
      <c r="C8" s="18">
        <f>+OCTUBRE!J4</f>
        <v>65338390</v>
      </c>
      <c r="D8" s="18">
        <f>+OCTUBRE!K4</f>
        <v>42869722.390000001</v>
      </c>
      <c r="E8" s="18">
        <f t="shared" si="2"/>
        <v>65.6118438027016</v>
      </c>
    </row>
    <row r="9" spans="1:6" ht="38.25" x14ac:dyDescent="0.2">
      <c r="A9" s="134" t="str">
        <f>+OCTUBRE!C5</f>
        <v>PROMOCIÓN DE LA AGRICULTURA SENSIBLE A LA NUTRICIÓN Y FOMENTO DE HUERTOS</v>
      </c>
      <c r="B9" s="18">
        <f>+OCTUBRE!G5</f>
        <v>531228289</v>
      </c>
      <c r="C9" s="18">
        <f>+OCTUBRE!J5</f>
        <v>169608202</v>
      </c>
      <c r="D9" s="18">
        <f>+OCTUBRE!K5</f>
        <v>112832139.66</v>
      </c>
      <c r="E9" s="18">
        <f t="shared" si="2"/>
        <v>66.525167019929839</v>
      </c>
    </row>
    <row r="10" spans="1:6" ht="38.25" x14ac:dyDescent="0.2">
      <c r="A10" s="134" t="str">
        <f>+OCTUBRE!C6</f>
        <v>AGRICULTURA FAMILIAR PARA EL FORTALECIMIENTO DE LA ECONOMÍA CAMPESINA</v>
      </c>
      <c r="B10" s="18">
        <f>+OCTUBRE!G6</f>
        <v>304270460</v>
      </c>
      <c r="C10" s="18">
        <f>+OCTUBRE!J6</f>
        <v>172201024</v>
      </c>
      <c r="D10" s="18">
        <f>+OCTUBRE!K6</f>
        <v>86079098.040000007</v>
      </c>
      <c r="E10" s="18">
        <f t="shared" si="2"/>
        <v>49.987564557107397</v>
      </c>
    </row>
    <row r="11" spans="1:6" ht="30" x14ac:dyDescent="0.2">
      <c r="A11" s="135" t="s">
        <v>148</v>
      </c>
      <c r="B11" s="89">
        <f>SUM(B12)</f>
        <v>48633663</v>
      </c>
      <c r="C11" s="89">
        <f t="shared" ref="C11:D11" si="3">SUM(C12)</f>
        <v>20766932</v>
      </c>
      <c r="D11" s="89">
        <f t="shared" si="3"/>
        <v>7716644.7699999996</v>
      </c>
      <c r="E11" s="89">
        <f>+(D11/C11)*100</f>
        <v>37.158328298084662</v>
      </c>
    </row>
    <row r="12" spans="1:6" ht="25.5" x14ac:dyDescent="0.2">
      <c r="A12" s="134" t="str">
        <f>+OCTUBRE!C7</f>
        <v>SERVICIOS PARA EL MEJORAMIENTO DE LA PRODUCCIÓN AGROPECUARIA</v>
      </c>
      <c r="B12" s="18">
        <f>+OCTUBRE!G7</f>
        <v>48633663</v>
      </c>
      <c r="C12" s="18">
        <f>+OCTUBRE!J7</f>
        <v>20766932</v>
      </c>
      <c r="D12" s="18">
        <f>+OCTUBRE!K7</f>
        <v>7716644.7699999996</v>
      </c>
      <c r="E12" s="18">
        <f t="shared" si="2"/>
        <v>37.158328298084662</v>
      </c>
    </row>
    <row r="13" spans="1:6" ht="43.5" customHeight="1" x14ac:dyDescent="0.2">
      <c r="A13" s="135" t="s">
        <v>149</v>
      </c>
      <c r="B13" s="132">
        <f>SUM(B14:B26)</f>
        <v>558291990</v>
      </c>
      <c r="C13" s="132">
        <f t="shared" ref="C13:D13" si="4">SUM(C14:C26)</f>
        <v>493837522</v>
      </c>
      <c r="D13" s="132">
        <f t="shared" si="4"/>
        <v>193194677.87999997</v>
      </c>
      <c r="E13" s="89">
        <f>+(D13/C13)*100</f>
        <v>39.12110142979374</v>
      </c>
    </row>
    <row r="14" spans="1:6" x14ac:dyDescent="0.2">
      <c r="A14" s="134" t="str">
        <f>+OCTUBRE!C8</f>
        <v>DIRECCIÓN Y COORDINACIÓN</v>
      </c>
      <c r="B14" s="18">
        <f>+OCTUBRE!G8</f>
        <v>41409560</v>
      </c>
      <c r="C14" s="18">
        <f>+OCTUBRE!J8</f>
        <v>44482889</v>
      </c>
      <c r="D14" s="18">
        <f>+OCTUBRE!K8</f>
        <v>20467929.5</v>
      </c>
      <c r="E14" s="18">
        <f t="shared" si="2"/>
        <v>46.01303998038437</v>
      </c>
    </row>
    <row r="15" spans="1:6" ht="25.5" x14ac:dyDescent="0.2">
      <c r="A15" s="134" t="str">
        <f>+OCTUBRE!C9</f>
        <v>SERVICIOS PARA LA PRODUCCIÓN AGRÍCOLA SOSTENIBLE Y TECNIFICADA</v>
      </c>
      <c r="B15" s="18">
        <f>+OCTUBRE!G9</f>
        <v>114437122</v>
      </c>
      <c r="C15" s="18">
        <f>+OCTUBRE!J9</f>
        <v>157630099</v>
      </c>
      <c r="D15" s="18">
        <f>+OCTUBRE!K9</f>
        <v>43876783.649999999</v>
      </c>
      <c r="E15" s="18">
        <f t="shared" si="2"/>
        <v>27.835282682909433</v>
      </c>
    </row>
    <row r="16" spans="1:6" s="5" customFormat="1" x14ac:dyDescent="0.2">
      <c r="A16" s="134" t="str">
        <f>+OCTUBRE!C10</f>
        <v>SERVICIOS DE SEGURO AGROPECUARIO</v>
      </c>
      <c r="B16" s="18">
        <f>+OCTUBRE!G10</f>
        <v>65114000</v>
      </c>
      <c r="C16" s="18">
        <f>+OCTUBRE!J10</f>
        <v>45114000</v>
      </c>
      <c r="D16" s="18">
        <f>+OCTUBRE!K10</f>
        <v>45070955.469999999</v>
      </c>
      <c r="E16" s="18">
        <f t="shared" si="2"/>
        <v>99.904587201312239</v>
      </c>
    </row>
    <row r="17" spans="1:5" s="5" customFormat="1" ht="25.5" x14ac:dyDescent="0.2">
      <c r="A17" s="134" t="str">
        <f>+OCTUBRE!C11</f>
        <v>SERVICIOS DE FORMACIÓN Y CAPACITACIÓN AGRÍCOLA Y FORESTAL</v>
      </c>
      <c r="B17" s="18">
        <f>+OCTUBRE!G11</f>
        <v>106775000</v>
      </c>
      <c r="C17" s="18">
        <f>+OCTUBRE!J11</f>
        <v>97531561</v>
      </c>
      <c r="D17" s="18">
        <f>+OCTUBRE!K11</f>
        <v>32760984.07</v>
      </c>
      <c r="E17" s="18">
        <f t="shared" si="2"/>
        <v>33.590136089383414</v>
      </c>
    </row>
    <row r="18" spans="1:5" s="5" customFormat="1" ht="25.5" x14ac:dyDescent="0.2">
      <c r="A18" s="134" t="str">
        <f>+OCTUBRE!C12</f>
        <v>REACTIVACIÓN Y MODERNIZACIÓN DE LA ACTIVIDAD AGROPECUARIA (FONAGRO)</v>
      </c>
      <c r="B18" s="18">
        <f>+OCTUBRE!G12</f>
        <v>36265000</v>
      </c>
      <c r="C18" s="18">
        <f>+OCTUBRE!J12</f>
        <v>36265000</v>
      </c>
      <c r="D18" s="18">
        <f>+OCTUBRE!K12</f>
        <v>8906210.5</v>
      </c>
      <c r="E18" s="18">
        <f t="shared" si="2"/>
        <v>24.55869433337929</v>
      </c>
    </row>
    <row r="19" spans="1:5" s="5" customFormat="1" ht="25.5" x14ac:dyDescent="0.2">
      <c r="A19" s="134" t="str">
        <f>+OCTUBRE!C13</f>
        <v>APOYO FINANCIERO PARA PRODUCTORES DEL SECTOR CAFETALERO</v>
      </c>
      <c r="B19" s="18">
        <f>+OCTUBRE!G13</f>
        <v>20000000</v>
      </c>
      <c r="C19" s="18">
        <f>+OCTUBRE!J13</f>
        <v>20000000</v>
      </c>
      <c r="D19" s="18">
        <f>+OCTUBRE!K13</f>
        <v>13321872.17</v>
      </c>
      <c r="E19" s="18">
        <f t="shared" si="2"/>
        <v>66.609360850000002</v>
      </c>
    </row>
    <row r="20" spans="1:5" s="5" customFormat="1" x14ac:dyDescent="0.2">
      <c r="A20" s="134" t="str">
        <f>+OCTUBRE!C14</f>
        <v>DIRECCIÓN Y COORDINACIÓN</v>
      </c>
      <c r="B20" s="18">
        <f>+OCTUBRE!G14</f>
        <v>2038099</v>
      </c>
      <c r="C20" s="18">
        <f>+OCTUBRE!J14</f>
        <v>3227019</v>
      </c>
      <c r="D20" s="18">
        <f>+OCTUBRE!K14</f>
        <v>1644032.28</v>
      </c>
      <c r="E20" s="18">
        <f t="shared" si="2"/>
        <v>50.94585064420135</v>
      </c>
    </row>
    <row r="21" spans="1:5" s="5" customFormat="1" ht="38.25" x14ac:dyDescent="0.2">
      <c r="A21" s="134" t="str">
        <f>+OCTUBRE!C15</f>
        <v>APOYO A LA PRODUCCIÓN PECUARIA E HIDROBIOLÓGICA SOSTENIBLE Y TECNIFICADA</v>
      </c>
      <c r="B21" s="18">
        <f>+OCTUBRE!G15</f>
        <v>5063487</v>
      </c>
      <c r="C21" s="18">
        <f>+OCTUBRE!J15</f>
        <v>5643635</v>
      </c>
      <c r="D21" s="18">
        <f>+OCTUBRE!K15</f>
        <v>4011995.87</v>
      </c>
      <c r="E21" s="18">
        <f t="shared" si="2"/>
        <v>71.088861522759714</v>
      </c>
    </row>
    <row r="22" spans="1:5" s="5" customFormat="1" ht="38.25" x14ac:dyDescent="0.2">
      <c r="A22" s="134" t="str">
        <f>+OCTUBRE!C16</f>
        <v>DIVERSIFICACIÓN PECUARIA E HIDROBIOLÓGICA PARA CRIANZA DE ESPECIES</v>
      </c>
      <c r="B22" s="18">
        <f>+OCTUBRE!G16</f>
        <v>1016500</v>
      </c>
      <c r="C22" s="18">
        <f>+OCTUBRE!J16</f>
        <v>876515</v>
      </c>
      <c r="D22" s="18">
        <f>+OCTUBRE!K16</f>
        <v>468832.9</v>
      </c>
      <c r="E22" s="18">
        <f t="shared" si="2"/>
        <v>53.488291700655445</v>
      </c>
    </row>
    <row r="23" spans="1:5" s="5" customFormat="1" x14ac:dyDescent="0.2">
      <c r="A23" s="134" t="str">
        <f>+OCTUBRE!C17</f>
        <v>DIRECCIÓN Y COORDINACIÓN</v>
      </c>
      <c r="B23" s="18">
        <f>+OCTUBRE!G17</f>
        <v>5605600</v>
      </c>
      <c r="C23" s="18">
        <f>+OCTUBRE!J17</f>
        <v>9687379</v>
      </c>
      <c r="D23" s="18">
        <f>+OCTUBRE!K17</f>
        <v>3732485.98</v>
      </c>
      <c r="E23" s="18">
        <f t="shared" si="2"/>
        <v>38.529368779728756</v>
      </c>
    </row>
    <row r="24" spans="1:5" s="5" customFormat="1" ht="25.5" x14ac:dyDescent="0.2">
      <c r="A24" s="134" t="str">
        <f>+OCTUBRE!C18</f>
        <v>ASISTENCIA PARA LA ORGANIZACIÓN Y COMERCIALIZACIÓN PRODUCTIVA</v>
      </c>
      <c r="B24" s="18">
        <f>+OCTUBRE!G18</f>
        <v>11737038</v>
      </c>
      <c r="C24" s="18">
        <f>+OCTUBRE!J18</f>
        <v>10781940</v>
      </c>
      <c r="D24" s="18">
        <f>+OCTUBRE!K18</f>
        <v>8045750.0700000003</v>
      </c>
      <c r="E24" s="18">
        <f t="shared" si="2"/>
        <v>74.622471187930927</v>
      </c>
    </row>
    <row r="25" spans="1:5" s="5" customFormat="1" ht="38.25" x14ac:dyDescent="0.2">
      <c r="A25" s="134" t="str">
        <f>+OCTUBRE!C19</f>
        <v>FORTALECIMIENTO DE LA ADMINISTRACIÓN DEL AGUA PARA LA PRODUCCIÓN SOSTENIBLE</v>
      </c>
      <c r="B25" s="18">
        <f>+OCTUBRE!G19</f>
        <v>38366000</v>
      </c>
      <c r="C25" s="18">
        <f>+OCTUBRE!J19</f>
        <v>53484794</v>
      </c>
      <c r="D25" s="18">
        <f>+OCTUBRE!K19</f>
        <v>4144525.85</v>
      </c>
      <c r="E25" s="18">
        <f t="shared" si="2"/>
        <v>7.748979738054147</v>
      </c>
    </row>
    <row r="26" spans="1:5" s="5" customFormat="1" ht="38.25" x14ac:dyDescent="0.2">
      <c r="A26" s="134" t="str">
        <f>+OCTUBRE!C20</f>
        <v>CONSTRUCCIÓN, AMPLIACIÓN, MEJORAMIENTO Y REPOSICIÓN DE INFRAESTRUCTURA DE RIEGO</v>
      </c>
      <c r="B26" s="18">
        <f>+OCTUBRE!G20</f>
        <v>110464584</v>
      </c>
      <c r="C26" s="18">
        <f>+OCTUBRE!J20</f>
        <v>9112691</v>
      </c>
      <c r="D26" s="18">
        <f>+OCTUBRE!K20</f>
        <v>6742319.5700000003</v>
      </c>
      <c r="E26" s="18">
        <f t="shared" si="2"/>
        <v>73.988238710168048</v>
      </c>
    </row>
  </sheetData>
  <mergeCells count="1">
    <mergeCell ref="A2:E2"/>
  </mergeCells>
  <pageMargins left="0.7" right="0.7" top="0.75" bottom="0.75" header="0.3" footer="0.3"/>
  <pageSetup orientation="portrait" r:id="rId1"/>
  <ignoredErrors>
    <ignoredError sqref="E11 E13" formula="1"/>
  </ignoredError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33"/>
  <sheetViews>
    <sheetView topLeftCell="A13" workbookViewId="0">
      <selection activeCell="I21" sqref="I21"/>
    </sheetView>
  </sheetViews>
  <sheetFormatPr baseColWidth="10" defaultRowHeight="12.75" x14ac:dyDescent="0.2"/>
  <cols>
    <col min="1" max="1" width="4" style="4" bestFit="1" customWidth="1"/>
    <col min="2" max="2" width="17" style="4" bestFit="1" customWidth="1"/>
    <col min="3" max="3" width="41" style="4" customWidth="1"/>
    <col min="4" max="6" width="17.85546875" style="5" customWidth="1"/>
    <col min="7" max="7" width="16.5703125" style="5" bestFit="1" customWidth="1"/>
    <col min="8" max="8" width="16.5703125" style="5" customWidth="1"/>
    <col min="9" max="9" width="14.85546875" style="5" bestFit="1" customWidth="1"/>
    <col min="10" max="10" width="16.5703125" style="5" bestFit="1" customWidth="1"/>
    <col min="11" max="11" width="16" style="5" customWidth="1"/>
    <col min="12" max="12" width="19.7109375" style="5" customWidth="1"/>
    <col min="13" max="13" width="16" style="5" customWidth="1"/>
    <col min="14" max="14" width="15" style="5" bestFit="1" customWidth="1"/>
    <col min="15" max="15" width="15.5703125" style="5" customWidth="1"/>
    <col min="16" max="16" width="13.85546875" style="5" bestFit="1" customWidth="1"/>
    <col min="17" max="16384" width="11.42578125" style="4"/>
  </cols>
  <sheetData>
    <row r="1" spans="1:16" s="6" customFormat="1" ht="51" x14ac:dyDescent="0.2">
      <c r="A1" s="19" t="s">
        <v>113</v>
      </c>
      <c r="B1" s="20" t="s">
        <v>116</v>
      </c>
      <c r="C1" s="25" t="s">
        <v>111</v>
      </c>
      <c r="D1" s="63" t="s">
        <v>118</v>
      </c>
      <c r="E1" s="64" t="s">
        <v>119</v>
      </c>
      <c r="F1" s="65" t="s">
        <v>120</v>
      </c>
      <c r="G1" s="66" t="s">
        <v>121</v>
      </c>
      <c r="H1" s="67" t="s">
        <v>122</v>
      </c>
      <c r="I1" s="36" t="s">
        <v>100</v>
      </c>
      <c r="J1" s="37" t="s">
        <v>101</v>
      </c>
      <c r="K1" s="37" t="s">
        <v>104</v>
      </c>
      <c r="L1" s="38" t="s">
        <v>117</v>
      </c>
      <c r="M1" s="54"/>
      <c r="N1" s="54"/>
      <c r="O1" s="54"/>
      <c r="P1" s="54"/>
    </row>
    <row r="2" spans="1:16" x14ac:dyDescent="0.2">
      <c r="A2" s="21">
        <v>1</v>
      </c>
      <c r="B2" s="7" t="s">
        <v>42</v>
      </c>
      <c r="C2" s="26" t="s">
        <v>43</v>
      </c>
      <c r="D2" s="68">
        <v>49963397</v>
      </c>
      <c r="E2" s="69">
        <v>49963397</v>
      </c>
      <c r="F2" s="70">
        <f>+E2-D2</f>
        <v>0</v>
      </c>
      <c r="G2" s="45">
        <v>49963397</v>
      </c>
      <c r="H2" s="71">
        <f>+G2-E2</f>
        <v>0</v>
      </c>
      <c r="I2" s="30">
        <v>-9304332</v>
      </c>
      <c r="J2" s="8">
        <f>+G2+I2</f>
        <v>40659065</v>
      </c>
      <c r="K2" s="8">
        <v>4463384.26</v>
      </c>
      <c r="L2" s="22">
        <f>+K2/J2*100</f>
        <v>10.977587064532841</v>
      </c>
      <c r="O2" s="55">
        <v>-1179223</v>
      </c>
      <c r="P2" s="5">
        <f>+I2-O2</f>
        <v>-8125109</v>
      </c>
    </row>
    <row r="3" spans="1:16" x14ac:dyDescent="0.2">
      <c r="A3" s="21">
        <v>2</v>
      </c>
      <c r="B3" s="7" t="s">
        <v>44</v>
      </c>
      <c r="C3" s="26" t="s">
        <v>45</v>
      </c>
      <c r="D3" s="68">
        <v>234777859</v>
      </c>
      <c r="E3" s="69">
        <v>234777859</v>
      </c>
      <c r="F3" s="70">
        <f t="shared" ref="F3:F20" si="0">+E3-D3</f>
        <v>0</v>
      </c>
      <c r="G3" s="45">
        <v>234777859</v>
      </c>
      <c r="H3" s="71">
        <f t="shared" ref="H3:H20" si="1">+G3-E3</f>
        <v>0</v>
      </c>
      <c r="I3" s="30">
        <v>5795593</v>
      </c>
      <c r="J3" s="8">
        <f t="shared" ref="J3:J20" si="2">+G3+I3</f>
        <v>240573452</v>
      </c>
      <c r="K3" s="8">
        <v>5015779.01</v>
      </c>
      <c r="L3" s="22">
        <f t="shared" ref="L3:L20" si="3">+K3/J3*100</f>
        <v>2.0849262328413527</v>
      </c>
      <c r="O3" s="55">
        <v>0</v>
      </c>
      <c r="P3" s="5">
        <f t="shared" ref="P3:P21" si="4">+I3-O3</f>
        <v>5795593</v>
      </c>
    </row>
    <row r="4" spans="1:16" x14ac:dyDescent="0.2">
      <c r="A4" s="21">
        <v>3</v>
      </c>
      <c r="B4" s="7" t="s">
        <v>46</v>
      </c>
      <c r="C4" s="26" t="s">
        <v>43</v>
      </c>
      <c r="D4" s="68">
        <v>79820246</v>
      </c>
      <c r="E4" s="69">
        <v>79820246</v>
      </c>
      <c r="F4" s="70">
        <f t="shared" si="0"/>
        <v>0</v>
      </c>
      <c r="G4" s="45">
        <v>79820246</v>
      </c>
      <c r="H4" s="71">
        <f t="shared" si="1"/>
        <v>0</v>
      </c>
      <c r="I4" s="30">
        <v>-13514945</v>
      </c>
      <c r="J4" s="8">
        <f t="shared" si="2"/>
        <v>66305301</v>
      </c>
      <c r="K4" s="8">
        <v>30504532.170000002</v>
      </c>
      <c r="L4" s="22">
        <f t="shared" si="3"/>
        <v>46.006174031243752</v>
      </c>
      <c r="M4" s="55">
        <f>SUM(K5,M5)</f>
        <v>93789894.219999999</v>
      </c>
      <c r="O4" s="55">
        <v>15801557</v>
      </c>
      <c r="P4" s="5">
        <f>(I4+O4)*-1</f>
        <v>-2286612</v>
      </c>
    </row>
    <row r="5" spans="1:16" ht="38.25" x14ac:dyDescent="0.2">
      <c r="A5" s="21">
        <v>4</v>
      </c>
      <c r="B5" s="7" t="s">
        <v>47</v>
      </c>
      <c r="C5" s="27" t="s">
        <v>48</v>
      </c>
      <c r="D5" s="68">
        <v>194228289</v>
      </c>
      <c r="E5" s="69">
        <v>531228289</v>
      </c>
      <c r="F5" s="70">
        <f t="shared" si="0"/>
        <v>337000000</v>
      </c>
      <c r="G5" s="45">
        <v>531228289</v>
      </c>
      <c r="H5" s="71">
        <f t="shared" si="1"/>
        <v>0</v>
      </c>
      <c r="I5" s="30">
        <v>-332408104</v>
      </c>
      <c r="J5" s="8">
        <f t="shared" si="2"/>
        <v>198820185</v>
      </c>
      <c r="K5" s="8">
        <v>17920935.219999999</v>
      </c>
      <c r="L5" s="22">
        <f t="shared" si="3"/>
        <v>9.0136397468898846</v>
      </c>
      <c r="M5" s="48">
        <v>75868959</v>
      </c>
      <c r="N5" s="5">
        <f>(K5+M5)/J5*100</f>
        <v>47.173225505247366</v>
      </c>
      <c r="O5" s="55">
        <v>-271887600</v>
      </c>
      <c r="P5" s="5">
        <f t="shared" si="4"/>
        <v>-60520504</v>
      </c>
    </row>
    <row r="6" spans="1:16" ht="38.25" x14ac:dyDescent="0.2">
      <c r="A6" s="21">
        <v>5</v>
      </c>
      <c r="B6" s="7" t="s">
        <v>49</v>
      </c>
      <c r="C6" s="27" t="s">
        <v>50</v>
      </c>
      <c r="D6" s="68">
        <v>189270460</v>
      </c>
      <c r="E6" s="69">
        <v>304270460</v>
      </c>
      <c r="F6" s="70">
        <f t="shared" si="0"/>
        <v>115000000</v>
      </c>
      <c r="G6" s="45">
        <v>304270460</v>
      </c>
      <c r="H6" s="71">
        <f t="shared" si="1"/>
        <v>0</v>
      </c>
      <c r="I6" s="30">
        <v>-131884714</v>
      </c>
      <c r="J6" s="8">
        <f t="shared" si="2"/>
        <v>172385746</v>
      </c>
      <c r="K6" s="8">
        <v>38064157.840000004</v>
      </c>
      <c r="L6" s="22">
        <f t="shared" si="3"/>
        <v>22.080803502164269</v>
      </c>
      <c r="M6" s="55"/>
      <c r="N6" s="5">
        <v>115000000</v>
      </c>
      <c r="O6" s="55">
        <v>-129734734</v>
      </c>
      <c r="P6" s="5">
        <f t="shared" si="4"/>
        <v>-2149980</v>
      </c>
    </row>
    <row r="7" spans="1:16" ht="25.5" x14ac:dyDescent="0.2">
      <c r="A7" s="21">
        <v>6</v>
      </c>
      <c r="B7" s="7" t="s">
        <v>58</v>
      </c>
      <c r="C7" s="27" t="s">
        <v>59</v>
      </c>
      <c r="D7" s="68">
        <v>48633663</v>
      </c>
      <c r="E7" s="69">
        <v>48633663</v>
      </c>
      <c r="F7" s="70">
        <f t="shared" si="0"/>
        <v>0</v>
      </c>
      <c r="G7" s="45">
        <v>48633663</v>
      </c>
      <c r="H7" s="71">
        <f t="shared" si="1"/>
        <v>0</v>
      </c>
      <c r="I7" s="30">
        <v>-26195000</v>
      </c>
      <c r="J7" s="8">
        <f t="shared" si="2"/>
        <v>22438663</v>
      </c>
      <c r="K7" s="8">
        <v>2945709.95</v>
      </c>
      <c r="L7" s="22">
        <f t="shared" si="3"/>
        <v>13.127831858787667</v>
      </c>
      <c r="O7" s="55">
        <v>0</v>
      </c>
      <c r="P7" s="5">
        <f t="shared" si="4"/>
        <v>-26195000</v>
      </c>
    </row>
    <row r="8" spans="1:16" x14ac:dyDescent="0.2">
      <c r="A8" s="21">
        <v>7</v>
      </c>
      <c r="B8" s="7" t="s">
        <v>60</v>
      </c>
      <c r="C8" s="26" t="s">
        <v>43</v>
      </c>
      <c r="D8" s="68">
        <v>41409560</v>
      </c>
      <c r="E8" s="69">
        <v>41409560</v>
      </c>
      <c r="F8" s="70">
        <f t="shared" si="0"/>
        <v>0</v>
      </c>
      <c r="G8" s="45">
        <v>41409560</v>
      </c>
      <c r="H8" s="71">
        <f t="shared" si="1"/>
        <v>0</v>
      </c>
      <c r="I8" s="30">
        <v>4687770</v>
      </c>
      <c r="J8" s="8">
        <f t="shared" si="2"/>
        <v>46097330</v>
      </c>
      <c r="K8" s="8">
        <v>7928090.0499999998</v>
      </c>
      <c r="L8" s="22">
        <f t="shared" si="3"/>
        <v>17.198588399805367</v>
      </c>
      <c r="O8" s="55">
        <v>-38340</v>
      </c>
      <c r="P8" s="5">
        <f>+I8+O8</f>
        <v>4649430</v>
      </c>
    </row>
    <row r="9" spans="1:16" ht="25.5" x14ac:dyDescent="0.2">
      <c r="A9" s="21">
        <v>8</v>
      </c>
      <c r="B9" s="7" t="s">
        <v>61</v>
      </c>
      <c r="C9" s="27" t="s">
        <v>62</v>
      </c>
      <c r="D9" s="68">
        <v>41437122</v>
      </c>
      <c r="E9" s="69">
        <v>114437122</v>
      </c>
      <c r="F9" s="70">
        <f t="shared" si="0"/>
        <v>73000000</v>
      </c>
      <c r="G9" s="45">
        <v>114437122</v>
      </c>
      <c r="H9" s="71">
        <f t="shared" si="1"/>
        <v>0</v>
      </c>
      <c r="I9" s="76">
        <v>86614499</v>
      </c>
      <c r="J9" s="8">
        <f t="shared" si="2"/>
        <v>201051621</v>
      </c>
      <c r="K9" s="8">
        <v>4069590.45</v>
      </c>
      <c r="L9" s="22">
        <f t="shared" si="3"/>
        <v>2.0241520211369002</v>
      </c>
      <c r="O9" s="55">
        <v>-13374391</v>
      </c>
      <c r="P9" s="5">
        <f>+I9+O9</f>
        <v>73240108</v>
      </c>
    </row>
    <row r="10" spans="1:16" x14ac:dyDescent="0.2">
      <c r="A10" s="21">
        <v>9</v>
      </c>
      <c r="B10" s="7" t="s">
        <v>63</v>
      </c>
      <c r="C10" s="26" t="s">
        <v>64</v>
      </c>
      <c r="D10" s="68">
        <v>65114000</v>
      </c>
      <c r="E10" s="69">
        <v>65114000</v>
      </c>
      <c r="F10" s="70">
        <f t="shared" si="0"/>
        <v>0</v>
      </c>
      <c r="G10" s="45">
        <v>65114000</v>
      </c>
      <c r="H10" s="71">
        <f t="shared" si="1"/>
        <v>0</v>
      </c>
      <c r="I10" s="76">
        <v>-20000000</v>
      </c>
      <c r="J10" s="8">
        <f t="shared" si="2"/>
        <v>45114000</v>
      </c>
      <c r="K10" s="8">
        <v>59612.9</v>
      </c>
      <c r="L10" s="22">
        <f t="shared" si="3"/>
        <v>0.1321383605975972</v>
      </c>
      <c r="M10" s="5">
        <v>45000000</v>
      </c>
      <c r="N10" s="5">
        <f>+M10/E10*100</f>
        <v>69.109561691802071</v>
      </c>
      <c r="O10" s="55">
        <v>0</v>
      </c>
      <c r="P10" s="5">
        <f t="shared" si="4"/>
        <v>-20000000</v>
      </c>
    </row>
    <row r="11" spans="1:16" ht="25.5" x14ac:dyDescent="0.2">
      <c r="A11" s="21">
        <v>10</v>
      </c>
      <c r="B11" s="7" t="s">
        <v>65</v>
      </c>
      <c r="C11" s="27" t="s">
        <v>66</v>
      </c>
      <c r="D11" s="68">
        <v>106775000</v>
      </c>
      <c r="E11" s="69">
        <v>106775000</v>
      </c>
      <c r="F11" s="70">
        <f t="shared" si="0"/>
        <v>0</v>
      </c>
      <c r="G11" s="45">
        <v>106775000</v>
      </c>
      <c r="H11" s="71">
        <f t="shared" si="1"/>
        <v>0</v>
      </c>
      <c r="I11" s="30">
        <v>0</v>
      </c>
      <c r="J11" s="8">
        <f t="shared" si="2"/>
        <v>106775000</v>
      </c>
      <c r="K11" s="8">
        <v>13834866.76</v>
      </c>
      <c r="L11" s="22">
        <f t="shared" si="3"/>
        <v>12.957028105830016</v>
      </c>
      <c r="O11" s="55">
        <v>0</v>
      </c>
      <c r="P11" s="5">
        <f t="shared" si="4"/>
        <v>0</v>
      </c>
    </row>
    <row r="12" spans="1:16" ht="25.5" x14ac:dyDescent="0.2">
      <c r="A12" s="21">
        <v>11</v>
      </c>
      <c r="B12" s="7" t="s">
        <v>67</v>
      </c>
      <c r="C12" s="27" t="s">
        <v>68</v>
      </c>
      <c r="D12" s="68">
        <v>96265000</v>
      </c>
      <c r="E12" s="69">
        <v>36265000</v>
      </c>
      <c r="F12" s="70">
        <f t="shared" si="0"/>
        <v>-60000000</v>
      </c>
      <c r="G12" s="45">
        <v>36265000</v>
      </c>
      <c r="H12" s="71">
        <f t="shared" si="1"/>
        <v>0</v>
      </c>
      <c r="I12" s="30">
        <v>0</v>
      </c>
      <c r="J12" s="8">
        <f t="shared" si="2"/>
        <v>36265000</v>
      </c>
      <c r="K12" s="8">
        <v>0</v>
      </c>
      <c r="L12" s="22">
        <f t="shared" si="3"/>
        <v>0</v>
      </c>
      <c r="O12" s="55">
        <v>0</v>
      </c>
      <c r="P12" s="5">
        <f t="shared" si="4"/>
        <v>0</v>
      </c>
    </row>
    <row r="13" spans="1:16" ht="25.5" x14ac:dyDescent="0.2">
      <c r="A13" s="21">
        <v>12</v>
      </c>
      <c r="B13" s="7" t="s">
        <v>69</v>
      </c>
      <c r="C13" s="27" t="s">
        <v>70</v>
      </c>
      <c r="D13" s="68">
        <v>20000000</v>
      </c>
      <c r="E13" s="69">
        <v>20000000</v>
      </c>
      <c r="F13" s="70">
        <f t="shared" si="0"/>
        <v>0</v>
      </c>
      <c r="G13" s="45">
        <v>20000000</v>
      </c>
      <c r="H13" s="71">
        <f t="shared" si="1"/>
        <v>0</v>
      </c>
      <c r="I13" s="30">
        <v>0</v>
      </c>
      <c r="J13" s="8">
        <f t="shared" si="2"/>
        <v>20000000</v>
      </c>
      <c r="K13" s="8">
        <v>4851547.78</v>
      </c>
      <c r="L13" s="22">
        <f t="shared" si="3"/>
        <v>24.2577389</v>
      </c>
      <c r="O13" s="55">
        <v>0</v>
      </c>
      <c r="P13" s="5">
        <f t="shared" si="4"/>
        <v>0</v>
      </c>
    </row>
    <row r="14" spans="1:16" x14ac:dyDescent="0.2">
      <c r="A14" s="21">
        <v>13</v>
      </c>
      <c r="B14" s="7" t="s">
        <v>71</v>
      </c>
      <c r="C14" s="26" t="s">
        <v>43</v>
      </c>
      <c r="D14" s="68">
        <v>2038099</v>
      </c>
      <c r="E14" s="69">
        <v>2038099</v>
      </c>
      <c r="F14" s="70">
        <f t="shared" si="0"/>
        <v>0</v>
      </c>
      <c r="G14" s="45">
        <v>2038099</v>
      </c>
      <c r="H14" s="71">
        <f t="shared" si="1"/>
        <v>0</v>
      </c>
      <c r="I14" s="30">
        <v>1351740</v>
      </c>
      <c r="J14" s="8">
        <f t="shared" si="2"/>
        <v>3389839</v>
      </c>
      <c r="K14" s="8">
        <v>397218.18</v>
      </c>
      <c r="L14" s="22">
        <f t="shared" si="3"/>
        <v>11.717906956643073</v>
      </c>
      <c r="O14" s="55">
        <v>-127560</v>
      </c>
      <c r="P14" s="5">
        <f t="shared" si="4"/>
        <v>1479300</v>
      </c>
    </row>
    <row r="15" spans="1:16" ht="38.25" x14ac:dyDescent="0.2">
      <c r="A15" s="21">
        <v>14</v>
      </c>
      <c r="B15" s="7" t="s">
        <v>72</v>
      </c>
      <c r="C15" s="27" t="s">
        <v>73</v>
      </c>
      <c r="D15" s="68">
        <v>5063487</v>
      </c>
      <c r="E15" s="69">
        <v>5063487</v>
      </c>
      <c r="F15" s="70">
        <f t="shared" si="0"/>
        <v>0</v>
      </c>
      <c r="G15" s="45">
        <v>5063487</v>
      </c>
      <c r="H15" s="71">
        <f t="shared" si="1"/>
        <v>0</v>
      </c>
      <c r="I15" s="30">
        <v>150091</v>
      </c>
      <c r="J15" s="8">
        <f t="shared" si="2"/>
        <v>5213578</v>
      </c>
      <c r="K15" s="8">
        <v>1643982.64</v>
      </c>
      <c r="L15" s="22">
        <f t="shared" si="3"/>
        <v>31.532714001785333</v>
      </c>
      <c r="O15" s="55">
        <v>274391</v>
      </c>
      <c r="P15" s="5">
        <f t="shared" si="4"/>
        <v>-124300</v>
      </c>
    </row>
    <row r="16" spans="1:16" ht="38.25" x14ac:dyDescent="0.2">
      <c r="A16" s="21">
        <v>15</v>
      </c>
      <c r="B16" s="7" t="s">
        <v>74</v>
      </c>
      <c r="C16" s="27" t="s">
        <v>75</v>
      </c>
      <c r="D16" s="68">
        <v>1016500</v>
      </c>
      <c r="E16" s="69">
        <v>1016500</v>
      </c>
      <c r="F16" s="70">
        <f t="shared" si="0"/>
        <v>0</v>
      </c>
      <c r="G16" s="45">
        <v>1016500</v>
      </c>
      <c r="H16" s="71">
        <f t="shared" si="1"/>
        <v>0</v>
      </c>
      <c r="I16" s="30">
        <v>95000</v>
      </c>
      <c r="J16" s="8">
        <f t="shared" si="2"/>
        <v>1111500</v>
      </c>
      <c r="K16" s="8">
        <v>59612.9</v>
      </c>
      <c r="L16" s="22">
        <f t="shared" si="3"/>
        <v>5.3632838506522722</v>
      </c>
      <c r="O16" s="55">
        <v>0</v>
      </c>
      <c r="P16" s="5">
        <f t="shared" si="4"/>
        <v>95000</v>
      </c>
    </row>
    <row r="17" spans="1:16" x14ac:dyDescent="0.2">
      <c r="A17" s="21">
        <v>16</v>
      </c>
      <c r="B17" s="7" t="s">
        <v>76</v>
      </c>
      <c r="C17" s="26" t="s">
        <v>43</v>
      </c>
      <c r="D17" s="68">
        <v>5605600</v>
      </c>
      <c r="E17" s="69">
        <v>5605600</v>
      </c>
      <c r="F17" s="70">
        <f t="shared" si="0"/>
        <v>0</v>
      </c>
      <c r="G17" s="45">
        <v>5605600</v>
      </c>
      <c r="H17" s="71">
        <f t="shared" si="1"/>
        <v>0</v>
      </c>
      <c r="I17" s="30">
        <v>11013900</v>
      </c>
      <c r="J17" s="8">
        <f t="shared" si="2"/>
        <v>16619500</v>
      </c>
      <c r="K17" s="8">
        <v>1917917.64</v>
      </c>
      <c r="L17" s="22">
        <f t="shared" si="3"/>
        <v>11.540164505550708</v>
      </c>
      <c r="O17" s="55">
        <v>93900</v>
      </c>
      <c r="P17" s="5">
        <f t="shared" si="4"/>
        <v>10920000</v>
      </c>
    </row>
    <row r="18" spans="1:16" ht="25.5" x14ac:dyDescent="0.2">
      <c r="A18" s="21">
        <v>17</v>
      </c>
      <c r="B18" s="7" t="s">
        <v>77</v>
      </c>
      <c r="C18" s="27" t="s">
        <v>78</v>
      </c>
      <c r="D18" s="68">
        <v>11737038</v>
      </c>
      <c r="E18" s="69">
        <v>11737038</v>
      </c>
      <c r="F18" s="70">
        <f t="shared" si="0"/>
        <v>0</v>
      </c>
      <c r="G18" s="45">
        <v>11737038</v>
      </c>
      <c r="H18" s="71">
        <f t="shared" si="1"/>
        <v>0</v>
      </c>
      <c r="I18" s="30">
        <v>-970000</v>
      </c>
      <c r="J18" s="8">
        <f t="shared" si="2"/>
        <v>10767038</v>
      </c>
      <c r="K18" s="8">
        <v>3623632.54</v>
      </c>
      <c r="L18" s="22">
        <f t="shared" si="3"/>
        <v>33.65486905498058</v>
      </c>
      <c r="O18" s="55">
        <v>100000</v>
      </c>
      <c r="P18" s="5">
        <f t="shared" si="4"/>
        <v>-1070000</v>
      </c>
    </row>
    <row r="19" spans="1:16" ht="38.25" x14ac:dyDescent="0.2">
      <c r="A19" s="21">
        <v>18</v>
      </c>
      <c r="B19" s="7" t="s">
        <v>79</v>
      </c>
      <c r="C19" s="27" t="s">
        <v>80</v>
      </c>
      <c r="D19" s="68">
        <v>38366000</v>
      </c>
      <c r="E19" s="69">
        <v>38366000</v>
      </c>
      <c r="F19" s="70">
        <f t="shared" si="0"/>
        <v>0</v>
      </c>
      <c r="G19" s="45">
        <v>38366000</v>
      </c>
      <c r="H19" s="71">
        <f t="shared" si="1"/>
        <v>0</v>
      </c>
      <c r="I19" s="30">
        <v>8756485</v>
      </c>
      <c r="J19" s="8">
        <f t="shared" si="2"/>
        <v>47122485</v>
      </c>
      <c r="K19" s="8">
        <v>2375707.1</v>
      </c>
      <c r="L19" s="22">
        <f t="shared" si="3"/>
        <v>5.0415573372244697</v>
      </c>
      <c r="O19" s="55">
        <v>0</v>
      </c>
      <c r="P19" s="5">
        <f t="shared" si="4"/>
        <v>8756485</v>
      </c>
    </row>
    <row r="20" spans="1:16" ht="38.25" x14ac:dyDescent="0.2">
      <c r="A20" s="21">
        <v>19</v>
      </c>
      <c r="B20" s="7" t="s">
        <v>81</v>
      </c>
      <c r="C20" s="27" t="s">
        <v>82</v>
      </c>
      <c r="D20" s="68">
        <v>110464584</v>
      </c>
      <c r="E20" s="69">
        <v>110464584</v>
      </c>
      <c r="F20" s="70">
        <f t="shared" si="0"/>
        <v>0</v>
      </c>
      <c r="G20" s="45">
        <v>110464584</v>
      </c>
      <c r="H20" s="71">
        <f t="shared" si="1"/>
        <v>0</v>
      </c>
      <c r="I20" s="30">
        <v>0</v>
      </c>
      <c r="J20" s="8">
        <f t="shared" si="2"/>
        <v>110464584</v>
      </c>
      <c r="K20" s="8">
        <v>6742319.5700000003</v>
      </c>
      <c r="L20" s="22">
        <f t="shared" si="3"/>
        <v>6.1036029158449558</v>
      </c>
      <c r="O20" s="55">
        <v>0</v>
      </c>
      <c r="P20" s="5">
        <f t="shared" si="4"/>
        <v>0</v>
      </c>
    </row>
    <row r="21" spans="1:16" s="6" customFormat="1" ht="13.5" thickBot="1" x14ac:dyDescent="0.25">
      <c r="A21" s="127" t="s">
        <v>110</v>
      </c>
      <c r="B21" s="128"/>
      <c r="C21" s="129"/>
      <c r="D21" s="72">
        <f t="shared" ref="D21:K21" si="5">SUM(D2:D20)</f>
        <v>1341985904</v>
      </c>
      <c r="E21" s="73">
        <f t="shared" si="5"/>
        <v>1806985904</v>
      </c>
      <c r="F21" s="74">
        <f t="shared" si="5"/>
        <v>465000000</v>
      </c>
      <c r="G21" s="72">
        <f t="shared" si="5"/>
        <v>1806985904</v>
      </c>
      <c r="H21" s="74">
        <f t="shared" si="5"/>
        <v>0</v>
      </c>
      <c r="I21" s="58">
        <f t="shared" si="5"/>
        <v>-415812017</v>
      </c>
      <c r="J21" s="59">
        <f t="shared" si="5"/>
        <v>1391173887</v>
      </c>
      <c r="K21" s="59">
        <f t="shared" si="5"/>
        <v>146418596.96000001</v>
      </c>
      <c r="L21" s="60">
        <f>+K21/J21*100</f>
        <v>10.524823555719891</v>
      </c>
      <c r="M21" s="54"/>
      <c r="N21" s="54"/>
      <c r="O21" s="54">
        <v>-400072000</v>
      </c>
      <c r="P21" s="5">
        <f t="shared" si="4"/>
        <v>-15740017</v>
      </c>
    </row>
    <row r="22" spans="1:16" ht="14.25" x14ac:dyDescent="0.2">
      <c r="K22" s="61">
        <v>77554868</v>
      </c>
    </row>
    <row r="23" spans="1:16" x14ac:dyDescent="0.2">
      <c r="K23" s="5">
        <f>SUM(K21:K22)</f>
        <v>223973464.96000001</v>
      </c>
    </row>
    <row r="24" spans="1:16" ht="14.25" x14ac:dyDescent="0.2">
      <c r="G24" s="62">
        <v>2592102000</v>
      </c>
      <c r="K24" s="5">
        <f>+K23/J21*100</f>
        <v>16.099602433092535</v>
      </c>
      <c r="L24" s="48">
        <v>75868959</v>
      </c>
    </row>
    <row r="25" spans="1:16" x14ac:dyDescent="0.2">
      <c r="L25" s="75">
        <f>SUM(L24,K23)</f>
        <v>299842423.96000004</v>
      </c>
    </row>
    <row r="26" spans="1:16" x14ac:dyDescent="0.2">
      <c r="G26" s="5">
        <f>+G21/G24*100</f>
        <v>69.711219080113366</v>
      </c>
      <c r="K26" s="5">
        <f>+M10/J21*100</f>
        <v>3.2346783116408511</v>
      </c>
      <c r="L26" s="5">
        <f>+L25/J21*100</f>
        <v>21.553195237627403</v>
      </c>
    </row>
    <row r="28" spans="1:16" x14ac:dyDescent="0.2">
      <c r="K28" s="5">
        <f>15000000/J21*100</f>
        <v>1.0782261038802838</v>
      </c>
    </row>
    <row r="30" spans="1:16" ht="25.5" x14ac:dyDescent="0.2">
      <c r="D30" s="56" t="s">
        <v>125</v>
      </c>
      <c r="E30" s="53" t="s">
        <v>128</v>
      </c>
      <c r="F30" s="53" t="s">
        <v>129</v>
      </c>
      <c r="G30" s="53" t="s">
        <v>130</v>
      </c>
      <c r="J30" s="62">
        <v>2199102000</v>
      </c>
    </row>
    <row r="31" spans="1:16" x14ac:dyDescent="0.2">
      <c r="D31" s="8" t="s">
        <v>126</v>
      </c>
      <c r="E31" s="50">
        <v>226630243</v>
      </c>
      <c r="F31" s="8">
        <v>42025609</v>
      </c>
      <c r="G31" s="8">
        <f>+F31</f>
        <v>42025609</v>
      </c>
    </row>
    <row r="32" spans="1:16" x14ac:dyDescent="0.2">
      <c r="D32" s="8" t="s">
        <v>127</v>
      </c>
      <c r="E32" s="8">
        <v>75500000</v>
      </c>
      <c r="F32" s="8">
        <v>35529259</v>
      </c>
      <c r="G32" s="8">
        <f>+F32</f>
        <v>35529259</v>
      </c>
      <c r="J32" s="5">
        <f>+J21/J30*100</f>
        <v>63.260998671275829</v>
      </c>
    </row>
    <row r="33" spans="4:7" x14ac:dyDescent="0.2">
      <c r="D33" s="108" t="s">
        <v>110</v>
      </c>
      <c r="E33" s="108"/>
      <c r="F33" s="49">
        <f>SUM(F31:F32)</f>
        <v>77554868</v>
      </c>
      <c r="G33" s="49">
        <f>SUM(G31:G32)</f>
        <v>77554868</v>
      </c>
    </row>
  </sheetData>
  <mergeCells count="2">
    <mergeCell ref="A21:C21"/>
    <mergeCell ref="D33:E3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38"/>
  <sheetViews>
    <sheetView topLeftCell="A34" workbookViewId="0">
      <selection activeCell="F37" sqref="F37"/>
    </sheetView>
  </sheetViews>
  <sheetFormatPr baseColWidth="10" defaultRowHeight="12.75" x14ac:dyDescent="0.2"/>
  <cols>
    <col min="1" max="1" width="4" style="4" bestFit="1" customWidth="1"/>
    <col min="2" max="2" width="17" style="4" bestFit="1" customWidth="1"/>
    <col min="3" max="3" width="41" style="4" customWidth="1"/>
    <col min="4" max="4" width="16.5703125" style="5" bestFit="1" customWidth="1"/>
    <col min="5" max="5" width="14.85546875" style="5" bestFit="1" customWidth="1"/>
    <col min="6" max="6" width="16.5703125" style="5" bestFit="1" customWidth="1"/>
    <col min="7" max="7" width="16" style="5" customWidth="1"/>
    <col min="8" max="8" width="11.5703125" style="5" bestFit="1" customWidth="1"/>
    <col min="9" max="9" width="11.42578125" style="4"/>
    <col min="10" max="10" width="14.85546875" style="4" bestFit="1" customWidth="1"/>
    <col min="11" max="11" width="14.85546875" style="5" bestFit="1" customWidth="1"/>
    <col min="12" max="12" width="13.85546875" style="5" bestFit="1" customWidth="1"/>
    <col min="13" max="16384" width="11.42578125" style="4"/>
  </cols>
  <sheetData>
    <row r="1" spans="1:12" s="6" customFormat="1" ht="38.25" x14ac:dyDescent="0.2">
      <c r="A1" s="51" t="s">
        <v>113</v>
      </c>
      <c r="B1" s="51" t="s">
        <v>116</v>
      </c>
      <c r="C1" s="51" t="s">
        <v>111</v>
      </c>
      <c r="D1" s="53" t="s">
        <v>121</v>
      </c>
      <c r="E1" s="56" t="s">
        <v>100</v>
      </c>
      <c r="F1" s="56" t="s">
        <v>101</v>
      </c>
      <c r="G1" s="53" t="s">
        <v>123</v>
      </c>
      <c r="H1" s="56" t="s">
        <v>117</v>
      </c>
      <c r="K1" s="54"/>
      <c r="L1" s="54"/>
    </row>
    <row r="2" spans="1:12" x14ac:dyDescent="0.2">
      <c r="A2" s="7">
        <v>1</v>
      </c>
      <c r="B2" s="7" t="s">
        <v>42</v>
      </c>
      <c r="C2" s="16" t="s">
        <v>43</v>
      </c>
      <c r="D2" s="18">
        <v>49963397</v>
      </c>
      <c r="E2" s="18">
        <v>-9304332</v>
      </c>
      <c r="F2" s="8">
        <f>+D2+E2</f>
        <v>40659065</v>
      </c>
      <c r="G2" s="8">
        <v>4463384.26</v>
      </c>
      <c r="H2" s="8">
        <f>+G2/F2*100</f>
        <v>10.977587064532841</v>
      </c>
    </row>
    <row r="3" spans="1:12" s="6" customFormat="1" ht="38.25" x14ac:dyDescent="0.2">
      <c r="A3" s="51" t="s">
        <v>113</v>
      </c>
      <c r="B3" s="51" t="s">
        <v>116</v>
      </c>
      <c r="C3" s="51" t="s">
        <v>111</v>
      </c>
      <c r="D3" s="53" t="s">
        <v>121</v>
      </c>
      <c r="E3" s="56" t="s">
        <v>100</v>
      </c>
      <c r="F3" s="56" t="s">
        <v>101</v>
      </c>
      <c r="G3" s="53" t="s">
        <v>123</v>
      </c>
      <c r="H3" s="56" t="s">
        <v>117</v>
      </c>
      <c r="K3" s="54"/>
      <c r="L3" s="54"/>
    </row>
    <row r="4" spans="1:12" x14ac:dyDescent="0.2">
      <c r="A4" s="7">
        <v>2</v>
      </c>
      <c r="B4" s="7" t="s">
        <v>44</v>
      </c>
      <c r="C4" s="16" t="s">
        <v>45</v>
      </c>
      <c r="D4" s="18">
        <v>234777859</v>
      </c>
      <c r="E4" s="18">
        <v>5795593</v>
      </c>
      <c r="F4" s="8">
        <f t="shared" ref="F4:F38" si="0">+D4+E4</f>
        <v>240573452</v>
      </c>
      <c r="G4" s="8">
        <v>5015779.01</v>
      </c>
      <c r="H4" s="8">
        <f t="shared" ref="H4:H38" si="1">+G4/F4*100</f>
        <v>2.0849262328413527</v>
      </c>
    </row>
    <row r="5" spans="1:12" s="6" customFormat="1" ht="38.25" x14ac:dyDescent="0.2">
      <c r="A5" s="51" t="s">
        <v>113</v>
      </c>
      <c r="B5" s="51" t="s">
        <v>116</v>
      </c>
      <c r="C5" s="51" t="s">
        <v>111</v>
      </c>
      <c r="D5" s="53" t="s">
        <v>121</v>
      </c>
      <c r="E5" s="56" t="s">
        <v>100</v>
      </c>
      <c r="F5" s="56" t="s">
        <v>101</v>
      </c>
      <c r="G5" s="53" t="s">
        <v>123</v>
      </c>
      <c r="H5" s="56" t="s">
        <v>117</v>
      </c>
      <c r="K5" s="54"/>
      <c r="L5" s="54"/>
    </row>
    <row r="6" spans="1:12" x14ac:dyDescent="0.2">
      <c r="A6" s="7">
        <v>3</v>
      </c>
      <c r="B6" s="7" t="s">
        <v>46</v>
      </c>
      <c r="C6" s="16" t="s">
        <v>43</v>
      </c>
      <c r="D6" s="18">
        <v>79820246</v>
      </c>
      <c r="E6" s="18">
        <v>-13514945</v>
      </c>
      <c r="F6" s="8">
        <f t="shared" si="0"/>
        <v>66305301</v>
      </c>
      <c r="G6" s="8">
        <v>30504532.170000002</v>
      </c>
      <c r="H6" s="8">
        <f t="shared" si="1"/>
        <v>46.006174031243752</v>
      </c>
    </row>
    <row r="7" spans="1:12" s="6" customFormat="1" ht="38.25" x14ac:dyDescent="0.2">
      <c r="A7" s="51" t="s">
        <v>113</v>
      </c>
      <c r="B7" s="51" t="s">
        <v>116</v>
      </c>
      <c r="C7" s="51" t="s">
        <v>111</v>
      </c>
      <c r="D7" s="53" t="s">
        <v>121</v>
      </c>
      <c r="E7" s="56" t="s">
        <v>100</v>
      </c>
      <c r="F7" s="56" t="s">
        <v>101</v>
      </c>
      <c r="G7" s="53" t="s">
        <v>123</v>
      </c>
      <c r="H7" s="56" t="s">
        <v>117</v>
      </c>
      <c r="K7" s="54"/>
      <c r="L7" s="54"/>
    </row>
    <row r="8" spans="1:12" ht="38.25" x14ac:dyDescent="0.2">
      <c r="A8" s="7">
        <v>4</v>
      </c>
      <c r="B8" s="7" t="s">
        <v>47</v>
      </c>
      <c r="C8" s="9" t="s">
        <v>48</v>
      </c>
      <c r="D8" s="18">
        <v>531228289</v>
      </c>
      <c r="E8" s="18">
        <v>-332408104</v>
      </c>
      <c r="F8" s="8">
        <f t="shared" si="0"/>
        <v>198820185</v>
      </c>
      <c r="G8" s="8">
        <v>17920935.219999999</v>
      </c>
      <c r="H8" s="8">
        <f t="shared" si="1"/>
        <v>9.0136397468898846</v>
      </c>
      <c r="J8" s="5">
        <v>334558084</v>
      </c>
    </row>
    <row r="9" spans="1:12" s="6" customFormat="1" ht="38.25" x14ac:dyDescent="0.2">
      <c r="A9" s="51" t="s">
        <v>113</v>
      </c>
      <c r="B9" s="51" t="s">
        <v>116</v>
      </c>
      <c r="C9" s="51" t="s">
        <v>111</v>
      </c>
      <c r="D9" s="53" t="s">
        <v>121</v>
      </c>
      <c r="E9" s="56" t="s">
        <v>100</v>
      </c>
      <c r="F9" s="56" t="s">
        <v>101</v>
      </c>
      <c r="G9" s="53" t="s">
        <v>123</v>
      </c>
      <c r="H9" s="56" t="s">
        <v>117</v>
      </c>
      <c r="K9" s="54"/>
      <c r="L9" s="54"/>
    </row>
    <row r="10" spans="1:12" ht="38.25" x14ac:dyDescent="0.2">
      <c r="A10" s="7">
        <v>5</v>
      </c>
      <c r="B10" s="7" t="s">
        <v>49</v>
      </c>
      <c r="C10" s="9" t="s">
        <v>50</v>
      </c>
      <c r="D10" s="18">
        <v>304270460</v>
      </c>
      <c r="E10" s="18">
        <v>-131884714</v>
      </c>
      <c r="F10" s="8">
        <f t="shared" si="0"/>
        <v>172385746</v>
      </c>
      <c r="G10" s="8">
        <v>38064157.840000004</v>
      </c>
      <c r="H10" s="8">
        <f t="shared" si="1"/>
        <v>22.080803502164269</v>
      </c>
    </row>
    <row r="11" spans="1:12" s="6" customFormat="1" ht="38.25" x14ac:dyDescent="0.2">
      <c r="A11" s="51" t="s">
        <v>113</v>
      </c>
      <c r="B11" s="51" t="s">
        <v>116</v>
      </c>
      <c r="C11" s="51" t="s">
        <v>111</v>
      </c>
      <c r="D11" s="53" t="s">
        <v>121</v>
      </c>
      <c r="E11" s="56" t="s">
        <v>100</v>
      </c>
      <c r="F11" s="56" t="s">
        <v>101</v>
      </c>
      <c r="G11" s="53" t="s">
        <v>123</v>
      </c>
      <c r="H11" s="56" t="s">
        <v>117</v>
      </c>
      <c r="K11" s="54"/>
      <c r="L11" s="54"/>
    </row>
    <row r="12" spans="1:12" ht="25.5" x14ac:dyDescent="0.2">
      <c r="A12" s="7">
        <v>6</v>
      </c>
      <c r="B12" s="7" t="s">
        <v>58</v>
      </c>
      <c r="C12" s="9" t="s">
        <v>59</v>
      </c>
      <c r="D12" s="18">
        <v>48633663</v>
      </c>
      <c r="E12" s="18">
        <v>-26195000</v>
      </c>
      <c r="F12" s="8">
        <f t="shared" si="0"/>
        <v>22438663</v>
      </c>
      <c r="G12" s="8">
        <v>2945709.95</v>
      </c>
      <c r="H12" s="8">
        <f t="shared" si="1"/>
        <v>13.127831858787667</v>
      </c>
    </row>
    <row r="13" spans="1:12" s="6" customFormat="1" ht="38.25" x14ac:dyDescent="0.2">
      <c r="A13" s="51" t="s">
        <v>113</v>
      </c>
      <c r="B13" s="51" t="s">
        <v>116</v>
      </c>
      <c r="C13" s="51" t="s">
        <v>111</v>
      </c>
      <c r="D13" s="53" t="s">
        <v>121</v>
      </c>
      <c r="E13" s="56" t="s">
        <v>100</v>
      </c>
      <c r="F13" s="56" t="s">
        <v>101</v>
      </c>
      <c r="G13" s="53" t="s">
        <v>123</v>
      </c>
      <c r="H13" s="56" t="s">
        <v>117</v>
      </c>
      <c r="K13" s="54"/>
      <c r="L13" s="54"/>
    </row>
    <row r="14" spans="1:12" x14ac:dyDescent="0.2">
      <c r="A14" s="7">
        <v>7</v>
      </c>
      <c r="B14" s="7" t="s">
        <v>60</v>
      </c>
      <c r="C14" s="16" t="s">
        <v>43</v>
      </c>
      <c r="D14" s="18">
        <v>41409560</v>
      </c>
      <c r="E14" s="18">
        <v>4687770</v>
      </c>
      <c r="F14" s="8">
        <f t="shared" si="0"/>
        <v>46097330</v>
      </c>
      <c r="G14" s="8">
        <v>7928090.0499999998</v>
      </c>
      <c r="H14" s="8">
        <f t="shared" si="1"/>
        <v>17.198588399805367</v>
      </c>
    </row>
    <row r="15" spans="1:12" s="6" customFormat="1" ht="38.25" x14ac:dyDescent="0.2">
      <c r="A15" s="51" t="s">
        <v>113</v>
      </c>
      <c r="B15" s="51" t="s">
        <v>116</v>
      </c>
      <c r="C15" s="51" t="s">
        <v>111</v>
      </c>
      <c r="D15" s="53" t="s">
        <v>121</v>
      </c>
      <c r="E15" s="56" t="s">
        <v>100</v>
      </c>
      <c r="F15" s="56" t="s">
        <v>101</v>
      </c>
      <c r="G15" s="53" t="s">
        <v>123</v>
      </c>
      <c r="H15" s="56" t="s">
        <v>117</v>
      </c>
      <c r="K15" s="54"/>
      <c r="L15" s="54"/>
    </row>
    <row r="16" spans="1:12" ht="25.5" x14ac:dyDescent="0.2">
      <c r="A16" s="7">
        <v>8</v>
      </c>
      <c r="B16" s="7" t="s">
        <v>61</v>
      </c>
      <c r="C16" s="9" t="s">
        <v>62</v>
      </c>
      <c r="D16" s="18">
        <v>114437122</v>
      </c>
      <c r="E16" s="18">
        <v>86614499</v>
      </c>
      <c r="F16" s="8">
        <f t="shared" si="0"/>
        <v>201051621</v>
      </c>
      <c r="G16" s="8">
        <v>4069590.45</v>
      </c>
      <c r="H16" s="8">
        <f t="shared" si="1"/>
        <v>2.0241520211369002</v>
      </c>
    </row>
    <row r="17" spans="1:12" s="6" customFormat="1" ht="38.25" x14ac:dyDescent="0.2">
      <c r="A17" s="51" t="s">
        <v>113</v>
      </c>
      <c r="B17" s="51" t="s">
        <v>116</v>
      </c>
      <c r="C17" s="51" t="s">
        <v>111</v>
      </c>
      <c r="D17" s="53" t="s">
        <v>121</v>
      </c>
      <c r="E17" s="56" t="s">
        <v>100</v>
      </c>
      <c r="F17" s="56" t="s">
        <v>101</v>
      </c>
      <c r="G17" s="53" t="s">
        <v>123</v>
      </c>
      <c r="H17" s="56" t="s">
        <v>117</v>
      </c>
      <c r="K17" s="54"/>
      <c r="L17" s="54"/>
    </row>
    <row r="18" spans="1:12" x14ac:dyDescent="0.2">
      <c r="A18" s="7">
        <v>9</v>
      </c>
      <c r="B18" s="7" t="s">
        <v>63</v>
      </c>
      <c r="C18" s="16" t="s">
        <v>64</v>
      </c>
      <c r="D18" s="18">
        <v>65114000</v>
      </c>
      <c r="E18" s="18">
        <v>-20000000</v>
      </c>
      <c r="F18" s="8">
        <f t="shared" si="0"/>
        <v>45114000</v>
      </c>
      <c r="G18" s="8">
        <v>59612.9</v>
      </c>
      <c r="H18" s="8">
        <f t="shared" si="1"/>
        <v>0.1321383605975972</v>
      </c>
    </row>
    <row r="19" spans="1:12" s="6" customFormat="1" ht="38.25" x14ac:dyDescent="0.2">
      <c r="A19" s="51" t="s">
        <v>113</v>
      </c>
      <c r="B19" s="51" t="s">
        <v>116</v>
      </c>
      <c r="C19" s="51" t="s">
        <v>111</v>
      </c>
      <c r="D19" s="53" t="s">
        <v>121</v>
      </c>
      <c r="E19" s="56" t="s">
        <v>100</v>
      </c>
      <c r="F19" s="56" t="s">
        <v>101</v>
      </c>
      <c r="G19" s="53" t="s">
        <v>123</v>
      </c>
      <c r="H19" s="56" t="s">
        <v>117</v>
      </c>
      <c r="K19" s="54"/>
      <c r="L19" s="54"/>
    </row>
    <row r="20" spans="1:12" ht="25.5" x14ac:dyDescent="0.2">
      <c r="A20" s="7">
        <v>10</v>
      </c>
      <c r="B20" s="7" t="s">
        <v>65</v>
      </c>
      <c r="C20" s="9" t="s">
        <v>66</v>
      </c>
      <c r="D20" s="18">
        <v>106775000</v>
      </c>
      <c r="E20" s="18">
        <v>0</v>
      </c>
      <c r="F20" s="8">
        <f t="shared" si="0"/>
        <v>106775000</v>
      </c>
      <c r="G20" s="8">
        <v>13834866.76</v>
      </c>
      <c r="H20" s="8">
        <f t="shared" si="1"/>
        <v>12.957028105830016</v>
      </c>
    </row>
    <row r="21" spans="1:12" s="6" customFormat="1" ht="38.25" x14ac:dyDescent="0.2">
      <c r="A21" s="51" t="s">
        <v>113</v>
      </c>
      <c r="B21" s="51" t="s">
        <v>116</v>
      </c>
      <c r="C21" s="51" t="s">
        <v>111</v>
      </c>
      <c r="D21" s="53" t="s">
        <v>121</v>
      </c>
      <c r="E21" s="56" t="s">
        <v>100</v>
      </c>
      <c r="F21" s="56" t="s">
        <v>101</v>
      </c>
      <c r="G21" s="53" t="s">
        <v>123</v>
      </c>
      <c r="H21" s="56" t="s">
        <v>117</v>
      </c>
      <c r="K21" s="54"/>
      <c r="L21" s="54"/>
    </row>
    <row r="22" spans="1:12" ht="25.5" x14ac:dyDescent="0.2">
      <c r="A22" s="7">
        <v>11</v>
      </c>
      <c r="B22" s="7" t="s">
        <v>67</v>
      </c>
      <c r="C22" s="9" t="s">
        <v>68</v>
      </c>
      <c r="D22" s="18">
        <v>36265000</v>
      </c>
      <c r="E22" s="18">
        <v>0</v>
      </c>
      <c r="F22" s="8">
        <f t="shared" si="0"/>
        <v>36265000</v>
      </c>
      <c r="G22" s="8">
        <v>0</v>
      </c>
      <c r="H22" s="8">
        <f t="shared" si="1"/>
        <v>0</v>
      </c>
    </row>
    <row r="23" spans="1:12" s="6" customFormat="1" ht="38.25" x14ac:dyDescent="0.2">
      <c r="A23" s="51" t="s">
        <v>113</v>
      </c>
      <c r="B23" s="51" t="s">
        <v>116</v>
      </c>
      <c r="C23" s="51" t="s">
        <v>111</v>
      </c>
      <c r="D23" s="53" t="s">
        <v>121</v>
      </c>
      <c r="E23" s="56" t="s">
        <v>100</v>
      </c>
      <c r="F23" s="56" t="s">
        <v>101</v>
      </c>
      <c r="G23" s="53" t="s">
        <v>123</v>
      </c>
      <c r="H23" s="56" t="s">
        <v>117</v>
      </c>
      <c r="K23" s="54"/>
      <c r="L23" s="54"/>
    </row>
    <row r="24" spans="1:12" ht="25.5" x14ac:dyDescent="0.2">
      <c r="A24" s="7">
        <v>12</v>
      </c>
      <c r="B24" s="7" t="s">
        <v>69</v>
      </c>
      <c r="C24" s="9" t="s">
        <v>70</v>
      </c>
      <c r="D24" s="18">
        <v>20000000</v>
      </c>
      <c r="E24" s="18">
        <v>0</v>
      </c>
      <c r="F24" s="8">
        <f t="shared" si="0"/>
        <v>20000000</v>
      </c>
      <c r="G24" s="8">
        <v>4851547.78</v>
      </c>
      <c r="H24" s="8">
        <f t="shared" si="1"/>
        <v>24.2577389</v>
      </c>
    </row>
    <row r="25" spans="1:12" s="6" customFormat="1" ht="38.25" x14ac:dyDescent="0.2">
      <c r="A25" s="51" t="s">
        <v>113</v>
      </c>
      <c r="B25" s="51" t="s">
        <v>116</v>
      </c>
      <c r="C25" s="51" t="s">
        <v>111</v>
      </c>
      <c r="D25" s="53" t="s">
        <v>121</v>
      </c>
      <c r="E25" s="56" t="s">
        <v>100</v>
      </c>
      <c r="F25" s="56" t="s">
        <v>101</v>
      </c>
      <c r="G25" s="53" t="s">
        <v>123</v>
      </c>
      <c r="H25" s="56" t="s">
        <v>117</v>
      </c>
      <c r="K25" s="54"/>
      <c r="L25" s="54"/>
    </row>
    <row r="26" spans="1:12" x14ac:dyDescent="0.2">
      <c r="A26" s="7">
        <v>13</v>
      </c>
      <c r="B26" s="7" t="s">
        <v>71</v>
      </c>
      <c r="C26" s="16" t="s">
        <v>43</v>
      </c>
      <c r="D26" s="18">
        <v>2038099</v>
      </c>
      <c r="E26" s="18">
        <v>1351740</v>
      </c>
      <c r="F26" s="8">
        <f t="shared" si="0"/>
        <v>3389839</v>
      </c>
      <c r="G26" s="8">
        <v>397218.18</v>
      </c>
      <c r="H26" s="8">
        <f t="shared" si="1"/>
        <v>11.717906956643073</v>
      </c>
    </row>
    <row r="27" spans="1:12" s="6" customFormat="1" ht="38.25" x14ac:dyDescent="0.2">
      <c r="A27" s="51" t="s">
        <v>113</v>
      </c>
      <c r="B27" s="51" t="s">
        <v>116</v>
      </c>
      <c r="C27" s="51" t="s">
        <v>111</v>
      </c>
      <c r="D27" s="53" t="s">
        <v>121</v>
      </c>
      <c r="E27" s="56" t="s">
        <v>100</v>
      </c>
      <c r="F27" s="56" t="s">
        <v>101</v>
      </c>
      <c r="G27" s="53" t="s">
        <v>123</v>
      </c>
      <c r="H27" s="56" t="s">
        <v>117</v>
      </c>
      <c r="K27" s="54"/>
      <c r="L27" s="54"/>
    </row>
    <row r="28" spans="1:12" ht="38.25" x14ac:dyDescent="0.2">
      <c r="A28" s="7">
        <v>14</v>
      </c>
      <c r="B28" s="7" t="s">
        <v>72</v>
      </c>
      <c r="C28" s="9" t="s">
        <v>73</v>
      </c>
      <c r="D28" s="18">
        <v>5063487</v>
      </c>
      <c r="E28" s="18">
        <v>150091</v>
      </c>
      <c r="F28" s="8">
        <f t="shared" si="0"/>
        <v>5213578</v>
      </c>
      <c r="G28" s="8">
        <v>1643982.64</v>
      </c>
      <c r="H28" s="8">
        <f t="shared" si="1"/>
        <v>31.532714001785333</v>
      </c>
    </row>
    <row r="29" spans="1:12" s="6" customFormat="1" ht="38.25" x14ac:dyDescent="0.2">
      <c r="A29" s="51" t="s">
        <v>113</v>
      </c>
      <c r="B29" s="51" t="s">
        <v>116</v>
      </c>
      <c r="C29" s="51" t="s">
        <v>111</v>
      </c>
      <c r="D29" s="53" t="s">
        <v>121</v>
      </c>
      <c r="E29" s="56" t="s">
        <v>100</v>
      </c>
      <c r="F29" s="56" t="s">
        <v>101</v>
      </c>
      <c r="G29" s="53" t="s">
        <v>123</v>
      </c>
      <c r="H29" s="56" t="s">
        <v>117</v>
      </c>
      <c r="K29" s="54"/>
      <c r="L29" s="54"/>
    </row>
    <row r="30" spans="1:12" ht="38.25" x14ac:dyDescent="0.2">
      <c r="A30" s="7">
        <v>15</v>
      </c>
      <c r="B30" s="7" t="s">
        <v>74</v>
      </c>
      <c r="C30" s="9" t="s">
        <v>75</v>
      </c>
      <c r="D30" s="18">
        <v>1016500</v>
      </c>
      <c r="E30" s="18">
        <v>95000</v>
      </c>
      <c r="F30" s="8">
        <f t="shared" si="0"/>
        <v>1111500</v>
      </c>
      <c r="G30" s="8">
        <v>59612.9</v>
      </c>
      <c r="H30" s="8">
        <f t="shared" si="1"/>
        <v>5.3632838506522722</v>
      </c>
    </row>
    <row r="31" spans="1:12" s="6" customFormat="1" ht="38.25" x14ac:dyDescent="0.2">
      <c r="A31" s="51" t="s">
        <v>113</v>
      </c>
      <c r="B31" s="51" t="s">
        <v>116</v>
      </c>
      <c r="C31" s="51" t="s">
        <v>111</v>
      </c>
      <c r="D31" s="53" t="s">
        <v>121</v>
      </c>
      <c r="E31" s="56" t="s">
        <v>100</v>
      </c>
      <c r="F31" s="56" t="s">
        <v>101</v>
      </c>
      <c r="G31" s="53" t="s">
        <v>123</v>
      </c>
      <c r="H31" s="56" t="s">
        <v>117</v>
      </c>
      <c r="K31" s="54"/>
      <c r="L31" s="54"/>
    </row>
    <row r="32" spans="1:12" x14ac:dyDescent="0.2">
      <c r="A32" s="7">
        <v>16</v>
      </c>
      <c r="B32" s="7" t="s">
        <v>76</v>
      </c>
      <c r="C32" s="16" t="s">
        <v>43</v>
      </c>
      <c r="D32" s="18">
        <v>5605600</v>
      </c>
      <c r="E32" s="18">
        <v>11013900</v>
      </c>
      <c r="F32" s="8">
        <f t="shared" si="0"/>
        <v>16619500</v>
      </c>
      <c r="G32" s="8">
        <v>1917917.64</v>
      </c>
      <c r="H32" s="8">
        <f t="shared" si="1"/>
        <v>11.540164505550708</v>
      </c>
    </row>
    <row r="33" spans="1:12" s="6" customFormat="1" ht="38.25" x14ac:dyDescent="0.2">
      <c r="A33" s="51" t="s">
        <v>113</v>
      </c>
      <c r="B33" s="51" t="s">
        <v>116</v>
      </c>
      <c r="C33" s="51" t="s">
        <v>111</v>
      </c>
      <c r="D33" s="53" t="s">
        <v>121</v>
      </c>
      <c r="E33" s="56" t="s">
        <v>100</v>
      </c>
      <c r="F33" s="56" t="s">
        <v>101</v>
      </c>
      <c r="G33" s="53" t="s">
        <v>123</v>
      </c>
      <c r="H33" s="56" t="s">
        <v>117</v>
      </c>
      <c r="K33" s="54"/>
      <c r="L33" s="54"/>
    </row>
    <row r="34" spans="1:12" ht="25.5" x14ac:dyDescent="0.2">
      <c r="A34" s="7">
        <v>17</v>
      </c>
      <c r="B34" s="7" t="s">
        <v>77</v>
      </c>
      <c r="C34" s="9" t="s">
        <v>78</v>
      </c>
      <c r="D34" s="18">
        <v>11737038</v>
      </c>
      <c r="E34" s="18">
        <v>-970000</v>
      </c>
      <c r="F34" s="8">
        <f t="shared" si="0"/>
        <v>10767038</v>
      </c>
      <c r="G34" s="8">
        <v>3623632.54</v>
      </c>
      <c r="H34" s="8">
        <f t="shared" si="1"/>
        <v>33.65486905498058</v>
      </c>
    </row>
    <row r="35" spans="1:12" s="6" customFormat="1" ht="38.25" x14ac:dyDescent="0.2">
      <c r="A35" s="51" t="s">
        <v>113</v>
      </c>
      <c r="B35" s="51" t="s">
        <v>116</v>
      </c>
      <c r="C35" s="51" t="s">
        <v>111</v>
      </c>
      <c r="D35" s="53" t="s">
        <v>121</v>
      </c>
      <c r="E35" s="56" t="s">
        <v>100</v>
      </c>
      <c r="F35" s="56" t="s">
        <v>101</v>
      </c>
      <c r="G35" s="53" t="s">
        <v>123</v>
      </c>
      <c r="H35" s="56" t="s">
        <v>117</v>
      </c>
      <c r="K35" s="54"/>
      <c r="L35" s="54"/>
    </row>
    <row r="36" spans="1:12" ht="38.25" x14ac:dyDescent="0.2">
      <c r="A36" s="7">
        <v>18</v>
      </c>
      <c r="B36" s="7" t="s">
        <v>79</v>
      </c>
      <c r="C36" s="9" t="s">
        <v>80</v>
      </c>
      <c r="D36" s="18">
        <v>38366000</v>
      </c>
      <c r="E36" s="18">
        <v>8756485</v>
      </c>
      <c r="F36" s="8">
        <f t="shared" si="0"/>
        <v>47122485</v>
      </c>
      <c r="G36" s="8">
        <v>2375707.1</v>
      </c>
      <c r="H36" s="8">
        <f t="shared" si="1"/>
        <v>5.0415573372244697</v>
      </c>
    </row>
    <row r="37" spans="1:12" s="6" customFormat="1" ht="38.25" x14ac:dyDescent="0.2">
      <c r="A37" s="51" t="s">
        <v>113</v>
      </c>
      <c r="B37" s="51" t="s">
        <v>116</v>
      </c>
      <c r="C37" s="51" t="s">
        <v>111</v>
      </c>
      <c r="D37" s="53" t="s">
        <v>121</v>
      </c>
      <c r="E37" s="56" t="s">
        <v>100</v>
      </c>
      <c r="F37" s="56" t="s">
        <v>101</v>
      </c>
      <c r="G37" s="53" t="s">
        <v>123</v>
      </c>
      <c r="H37" s="56" t="s">
        <v>117</v>
      </c>
      <c r="K37" s="54"/>
      <c r="L37" s="54"/>
    </row>
    <row r="38" spans="1:12" ht="38.25" x14ac:dyDescent="0.2">
      <c r="A38" s="7">
        <v>19</v>
      </c>
      <c r="B38" s="7" t="s">
        <v>81</v>
      </c>
      <c r="C38" s="9" t="s">
        <v>82</v>
      </c>
      <c r="D38" s="18">
        <v>110464584</v>
      </c>
      <c r="E38" s="18">
        <v>0</v>
      </c>
      <c r="F38" s="8">
        <f t="shared" si="0"/>
        <v>110464584</v>
      </c>
      <c r="G38" s="8">
        <v>6742319.5700000003</v>
      </c>
      <c r="H38" s="8">
        <f t="shared" si="1"/>
        <v>6.1036029158449558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40"/>
  <sheetViews>
    <sheetView workbookViewId="0">
      <selection activeCell="I9" sqref="I9"/>
    </sheetView>
  </sheetViews>
  <sheetFormatPr baseColWidth="10" defaultRowHeight="12.75" x14ac:dyDescent="0.2"/>
  <cols>
    <col min="1" max="1" width="4" style="4" bestFit="1" customWidth="1"/>
    <col min="2" max="2" width="17" style="4" bestFit="1" customWidth="1"/>
    <col min="3" max="3" width="41" style="4" customWidth="1"/>
    <col min="4" max="4" width="17" style="5" bestFit="1" customWidth="1"/>
    <col min="5" max="5" width="16.5703125" style="5" bestFit="1" customWidth="1"/>
    <col min="6" max="6" width="16.28515625" style="5" bestFit="1" customWidth="1"/>
    <col min="7" max="7" width="16.5703125" style="5" bestFit="1" customWidth="1"/>
    <col min="8" max="8" width="14" style="5" bestFit="1" customWidth="1"/>
    <col min="9" max="9" width="18.7109375" style="5" customWidth="1"/>
    <col min="10" max="10" width="16.5703125" style="5" bestFit="1" customWidth="1"/>
    <col min="11" max="11" width="15.85546875" style="5" bestFit="1" customWidth="1"/>
    <col min="12" max="12" width="6.42578125" style="5" customWidth="1"/>
    <col min="13" max="13" width="11.42578125" style="5"/>
    <col min="14" max="14" width="15.85546875" style="5" bestFit="1" customWidth="1"/>
    <col min="15" max="15" width="13.85546875" style="5" bestFit="1" customWidth="1"/>
    <col min="16" max="16" width="11.42578125" style="5"/>
    <col min="17" max="16384" width="11.42578125" style="4"/>
  </cols>
  <sheetData>
    <row r="1" spans="1:16" s="6" customFormat="1" ht="51" x14ac:dyDescent="0.2">
      <c r="A1" s="19" t="s">
        <v>113</v>
      </c>
      <c r="B1" s="20" t="s">
        <v>116</v>
      </c>
      <c r="C1" s="25" t="s">
        <v>111</v>
      </c>
      <c r="D1" s="63" t="s">
        <v>118</v>
      </c>
      <c r="E1" s="64" t="s">
        <v>119</v>
      </c>
      <c r="F1" s="65" t="s">
        <v>120</v>
      </c>
      <c r="G1" s="66" t="s">
        <v>121</v>
      </c>
      <c r="H1" s="67" t="s">
        <v>122</v>
      </c>
      <c r="I1" s="36" t="s">
        <v>100</v>
      </c>
      <c r="J1" s="37" t="s">
        <v>101</v>
      </c>
      <c r="K1" s="37" t="s">
        <v>104</v>
      </c>
      <c r="L1" s="78" t="s">
        <v>117</v>
      </c>
      <c r="M1" s="54"/>
      <c r="N1" s="54">
        <f>SUM(I2:I6)</f>
        <v>-481316502</v>
      </c>
      <c r="O1" s="54"/>
      <c r="P1" s="54"/>
    </row>
    <row r="2" spans="1:16" x14ac:dyDescent="0.2">
      <c r="A2" s="21">
        <v>1</v>
      </c>
      <c r="B2" s="7" t="s">
        <v>42</v>
      </c>
      <c r="C2" s="26" t="s">
        <v>43</v>
      </c>
      <c r="D2" s="68">
        <v>49963397</v>
      </c>
      <c r="E2" s="69">
        <v>49963397</v>
      </c>
      <c r="F2" s="70">
        <f>+E2-D2</f>
        <v>0</v>
      </c>
      <c r="G2" s="45">
        <v>49963397</v>
      </c>
      <c r="H2" s="71">
        <f>+G2-E2</f>
        <v>0</v>
      </c>
      <c r="I2" s="45">
        <v>-9304332</v>
      </c>
      <c r="J2" s="8">
        <v>40659065</v>
      </c>
      <c r="K2" s="8">
        <v>7820227.0700000003</v>
      </c>
      <c r="L2" s="22">
        <f>+K2/J2*100</f>
        <v>19.23366184146143</v>
      </c>
    </row>
    <row r="3" spans="1:16" x14ac:dyDescent="0.2">
      <c r="A3" s="21">
        <v>2</v>
      </c>
      <c r="B3" s="7" t="s">
        <v>44</v>
      </c>
      <c r="C3" s="26" t="s">
        <v>45</v>
      </c>
      <c r="D3" s="68">
        <v>234777859</v>
      </c>
      <c r="E3" s="69">
        <v>234777859</v>
      </c>
      <c r="F3" s="70">
        <f t="shared" ref="F3:F20" si="0">+E3-D3</f>
        <v>0</v>
      </c>
      <c r="G3" s="45">
        <v>234777859</v>
      </c>
      <c r="H3" s="71">
        <f t="shared" ref="H3:H20" si="1">+G3-E3</f>
        <v>0</v>
      </c>
      <c r="I3" s="45">
        <v>5795593</v>
      </c>
      <c r="J3" s="8">
        <v>240573452</v>
      </c>
      <c r="K3" s="8">
        <v>69747694.590000004</v>
      </c>
      <c r="L3" s="22">
        <f t="shared" ref="L3:L20" si="2">+K3/J3*100</f>
        <v>28.992265775859593</v>
      </c>
    </row>
    <row r="4" spans="1:16" x14ac:dyDescent="0.2">
      <c r="A4" s="21">
        <v>3</v>
      </c>
      <c r="B4" s="7" t="s">
        <v>46</v>
      </c>
      <c r="C4" s="26" t="s">
        <v>43</v>
      </c>
      <c r="D4" s="68">
        <v>79820246</v>
      </c>
      <c r="E4" s="69">
        <v>79820246</v>
      </c>
      <c r="F4" s="70">
        <f t="shared" si="0"/>
        <v>0</v>
      </c>
      <c r="G4" s="45">
        <v>79820246</v>
      </c>
      <c r="H4" s="71">
        <f t="shared" si="1"/>
        <v>0</v>
      </c>
      <c r="I4" s="45">
        <v>-13514945</v>
      </c>
      <c r="J4" s="8">
        <v>66305301</v>
      </c>
      <c r="K4" s="8">
        <v>31948783.190000001</v>
      </c>
      <c r="L4" s="22">
        <f t="shared" si="2"/>
        <v>48.184357371366133</v>
      </c>
    </row>
    <row r="5" spans="1:16" ht="38.25" x14ac:dyDescent="0.2">
      <c r="A5" s="21">
        <v>4</v>
      </c>
      <c r="B5" s="7" t="s">
        <v>47</v>
      </c>
      <c r="C5" s="27" t="s">
        <v>48</v>
      </c>
      <c r="D5" s="68">
        <v>194228289</v>
      </c>
      <c r="E5" s="69">
        <v>531228289</v>
      </c>
      <c r="F5" s="70">
        <f t="shared" si="0"/>
        <v>337000000</v>
      </c>
      <c r="G5" s="45">
        <v>531228289</v>
      </c>
      <c r="H5" s="71">
        <f t="shared" si="1"/>
        <v>0</v>
      </c>
      <c r="I5" s="45">
        <v>-332408104</v>
      </c>
      <c r="J5" s="8">
        <v>198820185</v>
      </c>
      <c r="K5" s="8">
        <v>22344379.760000002</v>
      </c>
      <c r="L5" s="22">
        <f t="shared" si="2"/>
        <v>11.23848655507488</v>
      </c>
      <c r="N5" s="5">
        <v>272000000</v>
      </c>
      <c r="O5" s="5">
        <f>+I5+N5</f>
        <v>-60408104</v>
      </c>
    </row>
    <row r="6" spans="1:16" ht="38.25" x14ac:dyDescent="0.2">
      <c r="A6" s="21">
        <v>5</v>
      </c>
      <c r="B6" s="7" t="s">
        <v>49</v>
      </c>
      <c r="C6" s="27" t="s">
        <v>50</v>
      </c>
      <c r="D6" s="68">
        <v>189270460</v>
      </c>
      <c r="E6" s="69">
        <v>304270460</v>
      </c>
      <c r="F6" s="70">
        <f t="shared" si="0"/>
        <v>115000000</v>
      </c>
      <c r="G6" s="45">
        <v>304270460</v>
      </c>
      <c r="H6" s="71">
        <f t="shared" si="1"/>
        <v>0</v>
      </c>
      <c r="I6" s="45">
        <v>-131884714</v>
      </c>
      <c r="J6" s="8">
        <v>172385746</v>
      </c>
      <c r="K6" s="8">
        <v>48352784.189999998</v>
      </c>
      <c r="L6" s="22">
        <f t="shared" si="2"/>
        <v>28.049177679690523</v>
      </c>
      <c r="N6" s="5">
        <v>115000000</v>
      </c>
      <c r="O6" s="5">
        <f>+I6+N6</f>
        <v>-16884714</v>
      </c>
    </row>
    <row r="7" spans="1:16" ht="25.5" x14ac:dyDescent="0.2">
      <c r="A7" s="21">
        <v>6</v>
      </c>
      <c r="B7" s="7" t="s">
        <v>58</v>
      </c>
      <c r="C7" s="27" t="s">
        <v>59</v>
      </c>
      <c r="D7" s="68">
        <v>48633663</v>
      </c>
      <c r="E7" s="69">
        <v>48633663</v>
      </c>
      <c r="F7" s="70">
        <f t="shared" si="0"/>
        <v>0</v>
      </c>
      <c r="G7" s="45">
        <v>48633663</v>
      </c>
      <c r="H7" s="71">
        <f t="shared" si="1"/>
        <v>0</v>
      </c>
      <c r="I7" s="45">
        <v>-26195000</v>
      </c>
      <c r="J7" s="8">
        <v>22438663</v>
      </c>
      <c r="K7" s="8">
        <v>3922322.97</v>
      </c>
      <c r="L7" s="22">
        <f t="shared" si="2"/>
        <v>17.480199109902404</v>
      </c>
    </row>
    <row r="8" spans="1:16" x14ac:dyDescent="0.2">
      <c r="A8" s="21">
        <v>7</v>
      </c>
      <c r="B8" s="7" t="s">
        <v>60</v>
      </c>
      <c r="C8" s="26" t="s">
        <v>43</v>
      </c>
      <c r="D8" s="68">
        <v>41409560</v>
      </c>
      <c r="E8" s="69">
        <v>41409560</v>
      </c>
      <c r="F8" s="70">
        <f t="shared" si="0"/>
        <v>0</v>
      </c>
      <c r="G8" s="45">
        <v>41409560</v>
      </c>
      <c r="H8" s="71">
        <f t="shared" si="1"/>
        <v>0</v>
      </c>
      <c r="I8" s="45">
        <v>4542145</v>
      </c>
      <c r="J8" s="8">
        <v>45951705</v>
      </c>
      <c r="K8" s="8">
        <v>9558276.3599999994</v>
      </c>
      <c r="L8" s="22">
        <f t="shared" si="2"/>
        <v>20.800700126360923</v>
      </c>
      <c r="M8" s="79"/>
    </row>
    <row r="9" spans="1:16" ht="25.5" x14ac:dyDescent="0.2">
      <c r="A9" s="21">
        <v>8</v>
      </c>
      <c r="B9" s="7" t="s">
        <v>61</v>
      </c>
      <c r="C9" s="27" t="s">
        <v>62</v>
      </c>
      <c r="D9" s="68">
        <v>41437122</v>
      </c>
      <c r="E9" s="69">
        <v>114437122</v>
      </c>
      <c r="F9" s="70">
        <f t="shared" si="0"/>
        <v>73000000</v>
      </c>
      <c r="G9" s="45">
        <v>114437122</v>
      </c>
      <c r="H9" s="71">
        <f t="shared" si="1"/>
        <v>0</v>
      </c>
      <c r="I9" s="45">
        <v>86614499</v>
      </c>
      <c r="J9" s="8">
        <v>201051621</v>
      </c>
      <c r="K9" s="8">
        <v>5284631.3899999997</v>
      </c>
      <c r="L9" s="22">
        <f t="shared" si="2"/>
        <v>2.6284947933844309</v>
      </c>
      <c r="N9" s="5">
        <v>13000000</v>
      </c>
      <c r="O9" s="5">
        <f>+I9+N9</f>
        <v>99614499</v>
      </c>
    </row>
    <row r="10" spans="1:16" x14ac:dyDescent="0.2">
      <c r="A10" s="21">
        <v>9</v>
      </c>
      <c r="B10" s="7" t="s">
        <v>63</v>
      </c>
      <c r="C10" s="26" t="s">
        <v>64</v>
      </c>
      <c r="D10" s="68">
        <v>65114000</v>
      </c>
      <c r="E10" s="69">
        <v>65114000</v>
      </c>
      <c r="F10" s="70">
        <f t="shared" si="0"/>
        <v>0</v>
      </c>
      <c r="G10" s="45">
        <v>65114000</v>
      </c>
      <c r="H10" s="71">
        <f t="shared" si="1"/>
        <v>0</v>
      </c>
      <c r="I10" s="45">
        <v>-20000000</v>
      </c>
      <c r="J10" s="8">
        <v>45114000</v>
      </c>
      <c r="K10" s="8">
        <v>45070955.469999999</v>
      </c>
      <c r="L10" s="22">
        <f t="shared" si="2"/>
        <v>99.904587201312239</v>
      </c>
    </row>
    <row r="11" spans="1:16" ht="25.5" x14ac:dyDescent="0.2">
      <c r="A11" s="21">
        <v>10</v>
      </c>
      <c r="B11" s="7" t="s">
        <v>65</v>
      </c>
      <c r="C11" s="27" t="s">
        <v>66</v>
      </c>
      <c r="D11" s="68">
        <v>106775000</v>
      </c>
      <c r="E11" s="69">
        <v>106775000</v>
      </c>
      <c r="F11" s="70">
        <f t="shared" si="0"/>
        <v>0</v>
      </c>
      <c r="G11" s="45">
        <v>106775000</v>
      </c>
      <c r="H11" s="71">
        <f t="shared" si="1"/>
        <v>0</v>
      </c>
      <c r="I11" s="45">
        <v>0</v>
      </c>
      <c r="J11" s="8">
        <v>106775000</v>
      </c>
      <c r="K11" s="8">
        <v>17781767.309999999</v>
      </c>
      <c r="L11" s="22">
        <f t="shared" si="2"/>
        <v>16.653493149145397</v>
      </c>
    </row>
    <row r="12" spans="1:16" ht="25.5" x14ac:dyDescent="0.2">
      <c r="A12" s="21">
        <v>11</v>
      </c>
      <c r="B12" s="7" t="s">
        <v>67</v>
      </c>
      <c r="C12" s="27" t="s">
        <v>68</v>
      </c>
      <c r="D12" s="68">
        <v>96265000</v>
      </c>
      <c r="E12" s="69">
        <v>36265000</v>
      </c>
      <c r="F12" s="70">
        <f t="shared" si="0"/>
        <v>-60000000</v>
      </c>
      <c r="G12" s="45">
        <v>36265000</v>
      </c>
      <c r="H12" s="71">
        <f t="shared" si="1"/>
        <v>0</v>
      </c>
      <c r="I12" s="45">
        <v>0</v>
      </c>
      <c r="J12" s="8">
        <v>36265000</v>
      </c>
      <c r="K12" s="8">
        <v>4144196</v>
      </c>
      <c r="L12" s="22">
        <f t="shared" si="2"/>
        <v>11.427536191920584</v>
      </c>
    </row>
    <row r="13" spans="1:16" ht="25.5" x14ac:dyDescent="0.2">
      <c r="A13" s="21">
        <v>12</v>
      </c>
      <c r="B13" s="7" t="s">
        <v>69</v>
      </c>
      <c r="C13" s="27" t="s">
        <v>70</v>
      </c>
      <c r="D13" s="68">
        <v>20000000</v>
      </c>
      <c r="E13" s="69">
        <v>20000000</v>
      </c>
      <c r="F13" s="70">
        <f t="shared" si="0"/>
        <v>0</v>
      </c>
      <c r="G13" s="45">
        <v>20000000</v>
      </c>
      <c r="H13" s="71">
        <f t="shared" si="1"/>
        <v>0</v>
      </c>
      <c r="I13" s="45">
        <v>0</v>
      </c>
      <c r="J13" s="8">
        <v>20000000</v>
      </c>
      <c r="K13" s="8">
        <v>4851547.78</v>
      </c>
      <c r="L13" s="22">
        <f t="shared" si="2"/>
        <v>24.2577389</v>
      </c>
    </row>
    <row r="14" spans="1:16" x14ac:dyDescent="0.2">
      <c r="A14" s="21">
        <v>13</v>
      </c>
      <c r="B14" s="7" t="s">
        <v>71</v>
      </c>
      <c r="C14" s="26" t="s">
        <v>43</v>
      </c>
      <c r="D14" s="68">
        <v>2038099</v>
      </c>
      <c r="E14" s="69">
        <v>2038099</v>
      </c>
      <c r="F14" s="70">
        <f t="shared" si="0"/>
        <v>0</v>
      </c>
      <c r="G14" s="45">
        <v>2038099</v>
      </c>
      <c r="H14" s="71">
        <f t="shared" si="1"/>
        <v>0</v>
      </c>
      <c r="I14" s="45">
        <v>1377365</v>
      </c>
      <c r="J14" s="8">
        <v>3415464</v>
      </c>
      <c r="K14" s="8">
        <v>521031.18</v>
      </c>
      <c r="L14" s="22">
        <f t="shared" si="2"/>
        <v>15.255062855295796</v>
      </c>
      <c r="M14" s="79"/>
    </row>
    <row r="15" spans="1:16" ht="38.25" x14ac:dyDescent="0.2">
      <c r="A15" s="21">
        <v>14</v>
      </c>
      <c r="B15" s="7" t="s">
        <v>72</v>
      </c>
      <c r="C15" s="27" t="s">
        <v>73</v>
      </c>
      <c r="D15" s="68">
        <v>5063487</v>
      </c>
      <c r="E15" s="69">
        <v>5063487</v>
      </c>
      <c r="F15" s="70">
        <f t="shared" si="0"/>
        <v>0</v>
      </c>
      <c r="G15" s="45">
        <v>5063487</v>
      </c>
      <c r="H15" s="71">
        <f t="shared" si="1"/>
        <v>0</v>
      </c>
      <c r="I15" s="45">
        <v>150091</v>
      </c>
      <c r="J15" s="8">
        <v>5213578</v>
      </c>
      <c r="K15" s="8">
        <v>2409768.14</v>
      </c>
      <c r="L15" s="22">
        <f t="shared" si="2"/>
        <v>46.221004845424773</v>
      </c>
    </row>
    <row r="16" spans="1:16" ht="38.25" x14ac:dyDescent="0.2">
      <c r="A16" s="21">
        <v>15</v>
      </c>
      <c r="B16" s="7" t="s">
        <v>74</v>
      </c>
      <c r="C16" s="27" t="s">
        <v>75</v>
      </c>
      <c r="D16" s="68">
        <v>1016500</v>
      </c>
      <c r="E16" s="69">
        <v>1016500</v>
      </c>
      <c r="F16" s="70">
        <f t="shared" si="0"/>
        <v>0</v>
      </c>
      <c r="G16" s="45">
        <v>1016500</v>
      </c>
      <c r="H16" s="71">
        <f t="shared" si="1"/>
        <v>0</v>
      </c>
      <c r="I16" s="45">
        <v>95000</v>
      </c>
      <c r="J16" s="8">
        <v>1111500</v>
      </c>
      <c r="K16" s="8">
        <v>71612.899999999994</v>
      </c>
      <c r="L16" s="22">
        <f t="shared" si="2"/>
        <v>6.442905982905982</v>
      </c>
    </row>
    <row r="17" spans="1:16" x14ac:dyDescent="0.2">
      <c r="A17" s="21">
        <v>16</v>
      </c>
      <c r="B17" s="7" t="s">
        <v>76</v>
      </c>
      <c r="C17" s="26" t="s">
        <v>43</v>
      </c>
      <c r="D17" s="68">
        <v>5605600</v>
      </c>
      <c r="E17" s="69">
        <v>5605600</v>
      </c>
      <c r="F17" s="70">
        <f t="shared" si="0"/>
        <v>0</v>
      </c>
      <c r="G17" s="45">
        <v>5605600</v>
      </c>
      <c r="H17" s="71">
        <f t="shared" si="1"/>
        <v>0</v>
      </c>
      <c r="I17" s="45">
        <v>11133900</v>
      </c>
      <c r="J17" s="8">
        <v>16739500</v>
      </c>
      <c r="K17" s="8">
        <v>2210675.9</v>
      </c>
      <c r="L17" s="22">
        <f t="shared" si="2"/>
        <v>13.206343678126586</v>
      </c>
    </row>
    <row r="18" spans="1:16" ht="25.5" x14ac:dyDescent="0.2">
      <c r="A18" s="21">
        <v>17</v>
      </c>
      <c r="B18" s="7" t="s">
        <v>77</v>
      </c>
      <c r="C18" s="27" t="s">
        <v>78</v>
      </c>
      <c r="D18" s="68">
        <v>11737038</v>
      </c>
      <c r="E18" s="69">
        <v>11737038</v>
      </c>
      <c r="F18" s="70">
        <f t="shared" si="0"/>
        <v>0</v>
      </c>
      <c r="G18" s="45">
        <v>11737038</v>
      </c>
      <c r="H18" s="71">
        <f t="shared" si="1"/>
        <v>0</v>
      </c>
      <c r="I18" s="45">
        <v>-970000</v>
      </c>
      <c r="J18" s="8">
        <v>10767038</v>
      </c>
      <c r="K18" s="8">
        <v>5120719.03</v>
      </c>
      <c r="L18" s="22">
        <f t="shared" si="2"/>
        <v>47.559217586117931</v>
      </c>
    </row>
    <row r="19" spans="1:16" ht="38.25" x14ac:dyDescent="0.2">
      <c r="A19" s="21">
        <v>18</v>
      </c>
      <c r="B19" s="7" t="s">
        <v>79</v>
      </c>
      <c r="C19" s="27" t="s">
        <v>80</v>
      </c>
      <c r="D19" s="68">
        <v>38366000</v>
      </c>
      <c r="E19" s="69">
        <v>38366000</v>
      </c>
      <c r="F19" s="70">
        <f t="shared" si="0"/>
        <v>0</v>
      </c>
      <c r="G19" s="45">
        <v>38366000</v>
      </c>
      <c r="H19" s="71">
        <f t="shared" si="1"/>
        <v>0</v>
      </c>
      <c r="I19" s="45">
        <v>8756485</v>
      </c>
      <c r="J19" s="8">
        <v>47122485</v>
      </c>
      <c r="K19" s="8">
        <v>3156398.35</v>
      </c>
      <c r="L19" s="22">
        <f t="shared" si="2"/>
        <v>6.6982850119215911</v>
      </c>
    </row>
    <row r="20" spans="1:16" ht="38.25" x14ac:dyDescent="0.2">
      <c r="A20" s="21">
        <v>19</v>
      </c>
      <c r="B20" s="7" t="s">
        <v>81</v>
      </c>
      <c r="C20" s="27" t="s">
        <v>82</v>
      </c>
      <c r="D20" s="68">
        <v>110464584</v>
      </c>
      <c r="E20" s="69">
        <v>110464584</v>
      </c>
      <c r="F20" s="70">
        <f t="shared" si="0"/>
        <v>0</v>
      </c>
      <c r="G20" s="45">
        <v>110464584</v>
      </c>
      <c r="H20" s="71">
        <f t="shared" si="1"/>
        <v>0</v>
      </c>
      <c r="I20" s="45">
        <v>0</v>
      </c>
      <c r="J20" s="8">
        <v>110464584</v>
      </c>
      <c r="K20" s="8">
        <v>6742319.5700000003</v>
      </c>
      <c r="L20" s="22">
        <f t="shared" si="2"/>
        <v>6.1036029158449558</v>
      </c>
      <c r="N20" s="5">
        <f>SUM(I8:I20)</f>
        <v>91699485</v>
      </c>
    </row>
    <row r="21" spans="1:16" s="6" customFormat="1" ht="13.5" thickBot="1" x14ac:dyDescent="0.25">
      <c r="A21" s="127" t="s">
        <v>110</v>
      </c>
      <c r="B21" s="128"/>
      <c r="C21" s="129"/>
      <c r="D21" s="72">
        <f t="shared" ref="D21:K21" si="3">SUM(D2:D20)</f>
        <v>1341985904</v>
      </c>
      <c r="E21" s="73">
        <f t="shared" si="3"/>
        <v>1806985904</v>
      </c>
      <c r="F21" s="74">
        <f t="shared" si="3"/>
        <v>465000000</v>
      </c>
      <c r="G21" s="72">
        <f t="shared" si="3"/>
        <v>1806985904</v>
      </c>
      <c r="H21" s="74">
        <f t="shared" si="3"/>
        <v>0</v>
      </c>
      <c r="I21" s="58">
        <f t="shared" si="3"/>
        <v>-415812017</v>
      </c>
      <c r="J21" s="59">
        <f t="shared" si="3"/>
        <v>1391173887</v>
      </c>
      <c r="K21" s="59">
        <f t="shared" si="3"/>
        <v>291060091.14999992</v>
      </c>
      <c r="L21" s="60">
        <f>+K21/J21*100</f>
        <v>20.921905871713641</v>
      </c>
      <c r="M21" s="54"/>
      <c r="N21" s="54"/>
      <c r="O21" s="54"/>
      <c r="P21" s="54"/>
    </row>
    <row r="22" spans="1:16" x14ac:dyDescent="0.2">
      <c r="K22" s="5">
        <v>47486773.539999999</v>
      </c>
    </row>
    <row r="23" spans="1:16" x14ac:dyDescent="0.2">
      <c r="K23" s="5">
        <f>SUM(K21:K22)</f>
        <v>338546864.68999994</v>
      </c>
    </row>
    <row r="24" spans="1:16" x14ac:dyDescent="0.2">
      <c r="K24" s="5">
        <f>+K23/J21*100</f>
        <v>24.335337793038946</v>
      </c>
      <c r="L24" s="77"/>
    </row>
    <row r="25" spans="1:16" ht="14.25" x14ac:dyDescent="0.2">
      <c r="K25" s="48">
        <v>75868959</v>
      </c>
      <c r="L25" s="75"/>
    </row>
    <row r="26" spans="1:16" ht="14.25" x14ac:dyDescent="0.2">
      <c r="K26" s="5">
        <f>+K21+K22+K25</f>
        <v>414415823.68999994</v>
      </c>
      <c r="N26" s="48"/>
    </row>
    <row r="27" spans="1:16" x14ac:dyDescent="0.2">
      <c r="K27" s="5">
        <f>+K26/J21*100</f>
        <v>29.788930597573817</v>
      </c>
    </row>
    <row r="30" spans="1:16" ht="25.5" x14ac:dyDescent="0.2">
      <c r="D30" s="56" t="s">
        <v>125</v>
      </c>
      <c r="E30" s="53" t="s">
        <v>128</v>
      </c>
      <c r="F30" s="53" t="s">
        <v>129</v>
      </c>
      <c r="G30" s="53" t="s">
        <v>130</v>
      </c>
    </row>
    <row r="31" spans="1:16" x14ac:dyDescent="0.2">
      <c r="D31" s="8" t="s">
        <v>126</v>
      </c>
      <c r="E31" s="8">
        <v>226630243</v>
      </c>
      <c r="F31" s="8">
        <v>42025609</v>
      </c>
      <c r="G31" s="8">
        <f>+F31</f>
        <v>42025609</v>
      </c>
    </row>
    <row r="32" spans="1:16" x14ac:dyDescent="0.2">
      <c r="D32" s="8" t="s">
        <v>127</v>
      </c>
      <c r="E32" s="8">
        <v>75500000</v>
      </c>
      <c r="F32" s="8">
        <v>35529259</v>
      </c>
      <c r="G32" s="8">
        <f>+F32</f>
        <v>35529259</v>
      </c>
    </row>
    <row r="33" spans="4:9" x14ac:dyDescent="0.2">
      <c r="D33" s="8" t="s">
        <v>132</v>
      </c>
      <c r="E33" s="8">
        <v>80575806</v>
      </c>
      <c r="F33" s="8">
        <v>0</v>
      </c>
      <c r="G33" s="8">
        <f>+F33</f>
        <v>0</v>
      </c>
    </row>
    <row r="34" spans="4:9" x14ac:dyDescent="0.2">
      <c r="D34" s="8" t="s">
        <v>132</v>
      </c>
      <c r="E34" s="8">
        <v>109104635</v>
      </c>
      <c r="F34" s="8">
        <v>33524612</v>
      </c>
      <c r="G34" s="8">
        <f>+F34</f>
        <v>33524612</v>
      </c>
    </row>
    <row r="35" spans="4:9" x14ac:dyDescent="0.2">
      <c r="D35" s="108" t="s">
        <v>110</v>
      </c>
      <c r="E35" s="108"/>
      <c r="F35" s="49">
        <f>SUM(F31:F34)</f>
        <v>111079480</v>
      </c>
      <c r="G35" s="49">
        <f>SUM(G31:G34)</f>
        <v>111079480</v>
      </c>
    </row>
    <row r="38" spans="4:9" ht="14.25" x14ac:dyDescent="0.2">
      <c r="I38" s="48"/>
    </row>
    <row r="40" spans="4:9" x14ac:dyDescent="0.2">
      <c r="I40" s="5">
        <f>+J21/2199102000*100</f>
        <v>63.260998671275829</v>
      </c>
    </row>
  </sheetData>
  <mergeCells count="2">
    <mergeCell ref="A21:C21"/>
    <mergeCell ref="D35:E35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Q38"/>
  <sheetViews>
    <sheetView workbookViewId="0">
      <selection activeCell="A13" sqref="A13:H14"/>
    </sheetView>
  </sheetViews>
  <sheetFormatPr baseColWidth="10" defaultRowHeight="12.75" x14ac:dyDescent="0.2"/>
  <cols>
    <col min="1" max="1" width="4" style="4" bestFit="1" customWidth="1"/>
    <col min="2" max="2" width="17" style="4" bestFit="1" customWidth="1"/>
    <col min="3" max="3" width="41" style="4" customWidth="1"/>
    <col min="4" max="4" width="16.5703125" style="5" bestFit="1" customWidth="1"/>
    <col min="5" max="5" width="18.7109375" style="5" customWidth="1"/>
    <col min="6" max="6" width="16.5703125" style="5" bestFit="1" customWidth="1"/>
    <col min="7" max="7" width="14.85546875" style="5" bestFit="1" customWidth="1"/>
    <col min="8" max="8" width="6.42578125" style="5" customWidth="1"/>
    <col min="9" max="9" width="11.42578125" style="5"/>
    <col min="10" max="11" width="13.85546875" style="5" bestFit="1" customWidth="1"/>
    <col min="12" max="12" width="11.42578125" style="5"/>
    <col min="13" max="13" width="11.42578125" style="4"/>
    <col min="14" max="14" width="14.140625" style="4" customWidth="1"/>
    <col min="15" max="15" width="17.42578125" style="5" customWidth="1"/>
    <col min="16" max="16" width="13.7109375" style="4" bestFit="1" customWidth="1"/>
    <col min="17" max="16384" width="11.42578125" style="4"/>
  </cols>
  <sheetData>
    <row r="1" spans="1:17" s="6" customFormat="1" ht="38.25" x14ac:dyDescent="0.2">
      <c r="A1" s="51" t="s">
        <v>113</v>
      </c>
      <c r="B1" s="51" t="s">
        <v>116</v>
      </c>
      <c r="C1" s="51" t="s">
        <v>111</v>
      </c>
      <c r="D1" s="53" t="s">
        <v>121</v>
      </c>
      <c r="E1" s="56" t="s">
        <v>100</v>
      </c>
      <c r="F1" s="56" t="s">
        <v>101</v>
      </c>
      <c r="G1" s="56" t="s">
        <v>104</v>
      </c>
      <c r="H1" s="53" t="s">
        <v>117</v>
      </c>
      <c r="I1" s="54"/>
      <c r="J1" s="54"/>
      <c r="K1" s="54"/>
      <c r="L1" s="54"/>
      <c r="O1" s="54"/>
    </row>
    <row r="2" spans="1:17" x14ac:dyDescent="0.2">
      <c r="A2" s="7">
        <v>1</v>
      </c>
      <c r="B2" s="7" t="s">
        <v>42</v>
      </c>
      <c r="C2" s="16" t="s">
        <v>43</v>
      </c>
      <c r="D2" s="18">
        <v>49963397</v>
      </c>
      <c r="E2" s="18">
        <v>-9304332</v>
      </c>
      <c r="F2" s="8">
        <v>40659065</v>
      </c>
      <c r="G2" s="8">
        <v>7820227.0700000003</v>
      </c>
      <c r="H2" s="8">
        <f>+G2/F2*100</f>
        <v>19.23366184146143</v>
      </c>
    </row>
    <row r="3" spans="1:17" ht="38.25" x14ac:dyDescent="0.2">
      <c r="A3" s="51" t="s">
        <v>113</v>
      </c>
      <c r="B3" s="51" t="s">
        <v>116</v>
      </c>
      <c r="C3" s="51" t="s">
        <v>111</v>
      </c>
      <c r="D3" s="53" t="s">
        <v>121</v>
      </c>
      <c r="E3" s="56" t="s">
        <v>100</v>
      </c>
      <c r="F3" s="56" t="s">
        <v>101</v>
      </c>
      <c r="G3" s="56" t="s">
        <v>104</v>
      </c>
      <c r="H3" s="53" t="s">
        <v>117</v>
      </c>
    </row>
    <row r="4" spans="1:17" x14ac:dyDescent="0.2">
      <c r="A4" s="7">
        <v>2</v>
      </c>
      <c r="B4" s="7" t="s">
        <v>44</v>
      </c>
      <c r="C4" s="16" t="s">
        <v>45</v>
      </c>
      <c r="D4" s="18">
        <v>234777859</v>
      </c>
      <c r="E4" s="18">
        <v>5795593</v>
      </c>
      <c r="F4" s="8">
        <v>240573452</v>
      </c>
      <c r="G4" s="8">
        <v>69747694.590000004</v>
      </c>
      <c r="H4" s="8">
        <f t="shared" ref="H4:H38" si="0">+G4/F4*100</f>
        <v>28.992265775859593</v>
      </c>
    </row>
    <row r="5" spans="1:17" ht="38.25" x14ac:dyDescent="0.2">
      <c r="A5" s="51" t="s">
        <v>113</v>
      </c>
      <c r="B5" s="51" t="s">
        <v>116</v>
      </c>
      <c r="C5" s="51" t="s">
        <v>111</v>
      </c>
      <c r="D5" s="53" t="s">
        <v>121</v>
      </c>
      <c r="E5" s="56" t="s">
        <v>100</v>
      </c>
      <c r="F5" s="56" t="s">
        <v>101</v>
      </c>
      <c r="G5" s="56" t="s">
        <v>104</v>
      </c>
      <c r="H5" s="53" t="s">
        <v>117</v>
      </c>
    </row>
    <row r="6" spans="1:17" x14ac:dyDescent="0.2">
      <c r="A6" s="7">
        <v>3</v>
      </c>
      <c r="B6" s="7" t="s">
        <v>46</v>
      </c>
      <c r="C6" s="16" t="s">
        <v>43</v>
      </c>
      <c r="D6" s="18">
        <v>79820246</v>
      </c>
      <c r="E6" s="18">
        <v>-13514945</v>
      </c>
      <c r="F6" s="8">
        <v>66305301</v>
      </c>
      <c r="G6" s="8">
        <v>31948783.190000001</v>
      </c>
      <c r="H6" s="8">
        <f t="shared" si="0"/>
        <v>48.184357371366133</v>
      </c>
    </row>
    <row r="7" spans="1:17" ht="38.25" x14ac:dyDescent="0.2">
      <c r="A7" s="51" t="s">
        <v>113</v>
      </c>
      <c r="B7" s="51" t="s">
        <v>116</v>
      </c>
      <c r="C7" s="51" t="s">
        <v>111</v>
      </c>
      <c r="D7" s="53" t="s">
        <v>121</v>
      </c>
      <c r="E7" s="56" t="s">
        <v>100</v>
      </c>
      <c r="F7" s="56" t="s">
        <v>101</v>
      </c>
      <c r="G7" s="56" t="s">
        <v>104</v>
      </c>
      <c r="H7" s="53" t="s">
        <v>117</v>
      </c>
    </row>
    <row r="8" spans="1:17" ht="38.25" x14ac:dyDescent="0.2">
      <c r="A8" s="7">
        <v>4</v>
      </c>
      <c r="B8" s="7" t="s">
        <v>47</v>
      </c>
      <c r="C8" s="9" t="s">
        <v>48</v>
      </c>
      <c r="D8" s="18">
        <v>531228289</v>
      </c>
      <c r="E8" s="18">
        <v>-332408104</v>
      </c>
      <c r="F8" s="8">
        <v>198820185</v>
      </c>
      <c r="G8" s="8">
        <v>22344379.760000002</v>
      </c>
      <c r="H8" s="8">
        <f t="shared" si="0"/>
        <v>11.23848655507488</v>
      </c>
      <c r="J8" s="5">
        <v>75868959</v>
      </c>
      <c r="K8" s="5">
        <f>+G8+J8</f>
        <v>98213338.760000005</v>
      </c>
      <c r="L8" s="5">
        <f>+K8/F8*100</f>
        <v>49.398072313432365</v>
      </c>
      <c r="N8" s="81">
        <f>+G4</f>
        <v>69747694.590000004</v>
      </c>
    </row>
    <row r="9" spans="1:17" ht="38.25" x14ac:dyDescent="0.2">
      <c r="A9" s="51" t="s">
        <v>113</v>
      </c>
      <c r="B9" s="51" t="s">
        <v>116</v>
      </c>
      <c r="C9" s="51" t="s">
        <v>111</v>
      </c>
      <c r="D9" s="53" t="s">
        <v>121</v>
      </c>
      <c r="E9" s="56" t="s">
        <v>100</v>
      </c>
      <c r="F9" s="56" t="s">
        <v>101</v>
      </c>
      <c r="G9" s="56" t="s">
        <v>104</v>
      </c>
      <c r="H9" s="53" t="s">
        <v>117</v>
      </c>
      <c r="N9" s="80">
        <v>63592706.460000001</v>
      </c>
      <c r="O9" s="5">
        <v>111079480</v>
      </c>
      <c r="P9" s="82">
        <f>+O9-N9</f>
        <v>47486773.539999999</v>
      </c>
    </row>
    <row r="10" spans="1:17" ht="38.25" x14ac:dyDescent="0.2">
      <c r="A10" s="7">
        <v>5</v>
      </c>
      <c r="B10" s="7" t="s">
        <v>49</v>
      </c>
      <c r="C10" s="9" t="s">
        <v>50</v>
      </c>
      <c r="D10" s="18">
        <v>304270460</v>
      </c>
      <c r="E10" s="18">
        <v>-131884714</v>
      </c>
      <c r="F10" s="8">
        <v>172385746</v>
      </c>
      <c r="G10" s="8">
        <v>48352784.189999998</v>
      </c>
      <c r="H10" s="8">
        <f t="shared" si="0"/>
        <v>28.049177679690523</v>
      </c>
      <c r="N10" s="82">
        <f>+N8-N9</f>
        <v>6154988.1300000027</v>
      </c>
    </row>
    <row r="11" spans="1:17" ht="38.25" x14ac:dyDescent="0.2">
      <c r="A11" s="51" t="s">
        <v>113</v>
      </c>
      <c r="B11" s="51" t="s">
        <v>116</v>
      </c>
      <c r="C11" s="51" t="s">
        <v>111</v>
      </c>
      <c r="D11" s="53" t="s">
        <v>121</v>
      </c>
      <c r="E11" s="56" t="s">
        <v>100</v>
      </c>
      <c r="F11" s="56" t="s">
        <v>101</v>
      </c>
      <c r="G11" s="56" t="s">
        <v>104</v>
      </c>
      <c r="H11" s="53" t="s">
        <v>117</v>
      </c>
    </row>
    <row r="12" spans="1:17" ht="25.5" x14ac:dyDescent="0.2">
      <c r="A12" s="7">
        <v>6</v>
      </c>
      <c r="B12" s="7" t="s">
        <v>58</v>
      </c>
      <c r="C12" s="9" t="s">
        <v>59</v>
      </c>
      <c r="D12" s="18">
        <v>48633663</v>
      </c>
      <c r="E12" s="18">
        <v>-26195000</v>
      </c>
      <c r="F12" s="8">
        <v>22438663</v>
      </c>
      <c r="G12" s="8">
        <v>3922322.97</v>
      </c>
      <c r="H12" s="8">
        <f t="shared" si="0"/>
        <v>17.480199109902404</v>
      </c>
      <c r="P12" s="82">
        <f>+N8+P9</f>
        <v>117234468.13</v>
      </c>
      <c r="Q12" s="81">
        <f>+P12/F4*100</f>
        <v>48.73125739992291</v>
      </c>
    </row>
    <row r="13" spans="1:17" ht="38.25" x14ac:dyDescent="0.2">
      <c r="A13" s="51" t="s">
        <v>113</v>
      </c>
      <c r="B13" s="51" t="s">
        <v>116</v>
      </c>
      <c r="C13" s="51" t="s">
        <v>111</v>
      </c>
      <c r="D13" s="53" t="s">
        <v>121</v>
      </c>
      <c r="E13" s="56" t="s">
        <v>100</v>
      </c>
      <c r="F13" s="56" t="s">
        <v>101</v>
      </c>
      <c r="G13" s="56" t="s">
        <v>104</v>
      </c>
      <c r="H13" s="53" t="s">
        <v>117</v>
      </c>
    </row>
    <row r="14" spans="1:17" x14ac:dyDescent="0.2">
      <c r="A14" s="7">
        <v>7</v>
      </c>
      <c r="B14" s="7" t="s">
        <v>60</v>
      </c>
      <c r="C14" s="16" t="s">
        <v>43</v>
      </c>
      <c r="D14" s="18">
        <v>41409560</v>
      </c>
      <c r="E14" s="18">
        <v>4542145</v>
      </c>
      <c r="F14" s="8">
        <v>45951705</v>
      </c>
      <c r="G14" s="8">
        <v>9558276.3599999994</v>
      </c>
      <c r="H14" s="8">
        <f t="shared" si="0"/>
        <v>20.800700126360923</v>
      </c>
    </row>
    <row r="15" spans="1:17" ht="38.25" x14ac:dyDescent="0.2">
      <c r="A15" s="51" t="s">
        <v>113</v>
      </c>
      <c r="B15" s="51" t="s">
        <v>116</v>
      </c>
      <c r="C15" s="51" t="s">
        <v>111</v>
      </c>
      <c r="D15" s="53" t="s">
        <v>121</v>
      </c>
      <c r="E15" s="56" t="s">
        <v>100</v>
      </c>
      <c r="F15" s="56" t="s">
        <v>101</v>
      </c>
      <c r="G15" s="56" t="s">
        <v>104</v>
      </c>
      <c r="H15" s="53" t="s">
        <v>117</v>
      </c>
    </row>
    <row r="16" spans="1:17" ht="25.5" x14ac:dyDescent="0.2">
      <c r="A16" s="7">
        <v>8</v>
      </c>
      <c r="B16" s="7" t="s">
        <v>61</v>
      </c>
      <c r="C16" s="9" t="s">
        <v>62</v>
      </c>
      <c r="D16" s="18">
        <v>114437122</v>
      </c>
      <c r="E16" s="18">
        <v>86614499</v>
      </c>
      <c r="F16" s="8">
        <v>201051621</v>
      </c>
      <c r="G16" s="8">
        <v>5284631.3899999997</v>
      </c>
      <c r="H16" s="8">
        <f t="shared" si="0"/>
        <v>2.6284947933844309</v>
      </c>
    </row>
    <row r="17" spans="1:8" ht="38.25" x14ac:dyDescent="0.2">
      <c r="A17" s="51" t="s">
        <v>113</v>
      </c>
      <c r="B17" s="51" t="s">
        <v>116</v>
      </c>
      <c r="C17" s="51" t="s">
        <v>111</v>
      </c>
      <c r="D17" s="53" t="s">
        <v>121</v>
      </c>
      <c r="E17" s="56" t="s">
        <v>100</v>
      </c>
      <c r="F17" s="56" t="s">
        <v>101</v>
      </c>
      <c r="G17" s="56" t="s">
        <v>104</v>
      </c>
      <c r="H17" s="53" t="s">
        <v>117</v>
      </c>
    </row>
    <row r="18" spans="1:8" x14ac:dyDescent="0.2">
      <c r="A18" s="7">
        <v>9</v>
      </c>
      <c r="B18" s="7" t="s">
        <v>63</v>
      </c>
      <c r="C18" s="16" t="s">
        <v>64</v>
      </c>
      <c r="D18" s="18">
        <v>65114000</v>
      </c>
      <c r="E18" s="18">
        <v>-20000000</v>
      </c>
      <c r="F18" s="8">
        <v>45114000</v>
      </c>
      <c r="G18" s="8">
        <v>45070955.469999999</v>
      </c>
      <c r="H18" s="8">
        <f t="shared" si="0"/>
        <v>99.904587201312239</v>
      </c>
    </row>
    <row r="19" spans="1:8" ht="38.25" x14ac:dyDescent="0.2">
      <c r="A19" s="51" t="s">
        <v>113</v>
      </c>
      <c r="B19" s="51" t="s">
        <v>116</v>
      </c>
      <c r="C19" s="51" t="s">
        <v>111</v>
      </c>
      <c r="D19" s="53" t="s">
        <v>121</v>
      </c>
      <c r="E19" s="56" t="s">
        <v>100</v>
      </c>
      <c r="F19" s="56" t="s">
        <v>101</v>
      </c>
      <c r="G19" s="56" t="s">
        <v>104</v>
      </c>
      <c r="H19" s="53" t="s">
        <v>117</v>
      </c>
    </row>
    <row r="20" spans="1:8" ht="25.5" x14ac:dyDescent="0.2">
      <c r="A20" s="7">
        <v>10</v>
      </c>
      <c r="B20" s="7" t="s">
        <v>65</v>
      </c>
      <c r="C20" s="9" t="s">
        <v>66</v>
      </c>
      <c r="D20" s="18">
        <v>106775000</v>
      </c>
      <c r="E20" s="18">
        <v>0</v>
      </c>
      <c r="F20" s="8">
        <v>106775000</v>
      </c>
      <c r="G20" s="8">
        <v>17781767.309999999</v>
      </c>
      <c r="H20" s="8">
        <f t="shared" si="0"/>
        <v>16.653493149145397</v>
      </c>
    </row>
    <row r="21" spans="1:8" ht="38.25" x14ac:dyDescent="0.2">
      <c r="A21" s="51" t="s">
        <v>113</v>
      </c>
      <c r="B21" s="51" t="s">
        <v>116</v>
      </c>
      <c r="C21" s="51" t="s">
        <v>111</v>
      </c>
      <c r="D21" s="53" t="s">
        <v>121</v>
      </c>
      <c r="E21" s="56" t="s">
        <v>100</v>
      </c>
      <c r="F21" s="56" t="s">
        <v>101</v>
      </c>
      <c r="G21" s="56" t="s">
        <v>104</v>
      </c>
      <c r="H21" s="53" t="s">
        <v>117</v>
      </c>
    </row>
    <row r="22" spans="1:8" ht="25.5" x14ac:dyDescent="0.2">
      <c r="A22" s="7">
        <v>11</v>
      </c>
      <c r="B22" s="7" t="s">
        <v>67</v>
      </c>
      <c r="C22" s="9" t="s">
        <v>68</v>
      </c>
      <c r="D22" s="18">
        <v>36265000</v>
      </c>
      <c r="E22" s="18">
        <v>0</v>
      </c>
      <c r="F22" s="8">
        <v>36265000</v>
      </c>
      <c r="G22" s="8">
        <v>4144196</v>
      </c>
      <c r="H22" s="8">
        <f t="shared" si="0"/>
        <v>11.427536191920584</v>
      </c>
    </row>
    <row r="23" spans="1:8" ht="38.25" x14ac:dyDescent="0.2">
      <c r="A23" s="51" t="s">
        <v>113</v>
      </c>
      <c r="B23" s="51" t="s">
        <v>116</v>
      </c>
      <c r="C23" s="51" t="s">
        <v>111</v>
      </c>
      <c r="D23" s="53" t="s">
        <v>121</v>
      </c>
      <c r="E23" s="56" t="s">
        <v>100</v>
      </c>
      <c r="F23" s="56" t="s">
        <v>101</v>
      </c>
      <c r="G23" s="56" t="s">
        <v>104</v>
      </c>
      <c r="H23" s="53" t="s">
        <v>117</v>
      </c>
    </row>
    <row r="24" spans="1:8" ht="25.5" x14ac:dyDescent="0.2">
      <c r="A24" s="7">
        <v>12</v>
      </c>
      <c r="B24" s="7" t="s">
        <v>69</v>
      </c>
      <c r="C24" s="9" t="s">
        <v>70</v>
      </c>
      <c r="D24" s="18">
        <v>20000000</v>
      </c>
      <c r="E24" s="18">
        <v>0</v>
      </c>
      <c r="F24" s="8">
        <v>20000000</v>
      </c>
      <c r="G24" s="8">
        <v>4851547.78</v>
      </c>
      <c r="H24" s="8">
        <f t="shared" si="0"/>
        <v>24.2577389</v>
      </c>
    </row>
    <row r="25" spans="1:8" ht="38.25" x14ac:dyDescent="0.2">
      <c r="A25" s="51" t="s">
        <v>113</v>
      </c>
      <c r="B25" s="51" t="s">
        <v>116</v>
      </c>
      <c r="C25" s="51" t="s">
        <v>111</v>
      </c>
      <c r="D25" s="53" t="s">
        <v>121</v>
      </c>
      <c r="E25" s="56" t="s">
        <v>100</v>
      </c>
      <c r="F25" s="56" t="s">
        <v>101</v>
      </c>
      <c r="G25" s="56" t="s">
        <v>104</v>
      </c>
      <c r="H25" s="53" t="s">
        <v>117</v>
      </c>
    </row>
    <row r="26" spans="1:8" x14ac:dyDescent="0.2">
      <c r="A26" s="7">
        <v>13</v>
      </c>
      <c r="B26" s="7" t="s">
        <v>71</v>
      </c>
      <c r="C26" s="16" t="s">
        <v>43</v>
      </c>
      <c r="D26" s="18">
        <v>2038099</v>
      </c>
      <c r="E26" s="18">
        <v>1377365</v>
      </c>
      <c r="F26" s="8">
        <v>3415464</v>
      </c>
      <c r="G26" s="8">
        <v>521031.18</v>
      </c>
      <c r="H26" s="8">
        <f t="shared" si="0"/>
        <v>15.255062855295796</v>
      </c>
    </row>
    <row r="27" spans="1:8" ht="38.25" x14ac:dyDescent="0.2">
      <c r="A27" s="51" t="s">
        <v>113</v>
      </c>
      <c r="B27" s="51" t="s">
        <v>116</v>
      </c>
      <c r="C27" s="51" t="s">
        <v>111</v>
      </c>
      <c r="D27" s="53" t="s">
        <v>121</v>
      </c>
      <c r="E27" s="56" t="s">
        <v>100</v>
      </c>
      <c r="F27" s="56" t="s">
        <v>101</v>
      </c>
      <c r="G27" s="56" t="s">
        <v>104</v>
      </c>
      <c r="H27" s="53" t="s">
        <v>117</v>
      </c>
    </row>
    <row r="28" spans="1:8" ht="38.25" x14ac:dyDescent="0.2">
      <c r="A28" s="7">
        <v>14</v>
      </c>
      <c r="B28" s="7" t="s">
        <v>72</v>
      </c>
      <c r="C28" s="9" t="s">
        <v>73</v>
      </c>
      <c r="D28" s="18">
        <v>5063487</v>
      </c>
      <c r="E28" s="18">
        <v>150091</v>
      </c>
      <c r="F28" s="8">
        <v>5213578</v>
      </c>
      <c r="G28" s="8">
        <v>2409768.14</v>
      </c>
      <c r="H28" s="8">
        <f t="shared" si="0"/>
        <v>46.221004845424773</v>
      </c>
    </row>
    <row r="29" spans="1:8" ht="38.25" x14ac:dyDescent="0.2">
      <c r="A29" s="51" t="s">
        <v>113</v>
      </c>
      <c r="B29" s="51" t="s">
        <v>116</v>
      </c>
      <c r="C29" s="51" t="s">
        <v>111</v>
      </c>
      <c r="D29" s="53" t="s">
        <v>121</v>
      </c>
      <c r="E29" s="56" t="s">
        <v>100</v>
      </c>
      <c r="F29" s="56" t="s">
        <v>101</v>
      </c>
      <c r="G29" s="56" t="s">
        <v>104</v>
      </c>
      <c r="H29" s="53" t="s">
        <v>117</v>
      </c>
    </row>
    <row r="30" spans="1:8" ht="38.25" x14ac:dyDescent="0.2">
      <c r="A30" s="7">
        <v>15</v>
      </c>
      <c r="B30" s="7" t="s">
        <v>74</v>
      </c>
      <c r="C30" s="9" t="s">
        <v>75</v>
      </c>
      <c r="D30" s="18">
        <v>1016500</v>
      </c>
      <c r="E30" s="18">
        <v>95000</v>
      </c>
      <c r="F30" s="8">
        <v>1111500</v>
      </c>
      <c r="G30" s="8">
        <v>71612.899999999994</v>
      </c>
      <c r="H30" s="8">
        <f t="shared" si="0"/>
        <v>6.442905982905982</v>
      </c>
    </row>
    <row r="31" spans="1:8" ht="38.25" x14ac:dyDescent="0.2">
      <c r="A31" s="51" t="s">
        <v>113</v>
      </c>
      <c r="B31" s="51" t="s">
        <v>116</v>
      </c>
      <c r="C31" s="51" t="s">
        <v>111</v>
      </c>
      <c r="D31" s="53" t="s">
        <v>121</v>
      </c>
      <c r="E31" s="56" t="s">
        <v>100</v>
      </c>
      <c r="F31" s="56" t="s">
        <v>101</v>
      </c>
      <c r="G31" s="56" t="s">
        <v>104</v>
      </c>
      <c r="H31" s="53" t="s">
        <v>117</v>
      </c>
    </row>
    <row r="32" spans="1:8" x14ac:dyDescent="0.2">
      <c r="A32" s="7">
        <v>16</v>
      </c>
      <c r="B32" s="7" t="s">
        <v>76</v>
      </c>
      <c r="C32" s="16" t="s">
        <v>43</v>
      </c>
      <c r="D32" s="18">
        <v>5605600</v>
      </c>
      <c r="E32" s="18">
        <v>11133900</v>
      </c>
      <c r="F32" s="8">
        <v>16739500</v>
      </c>
      <c r="G32" s="8">
        <v>2210675.9</v>
      </c>
      <c r="H32" s="8">
        <f t="shared" si="0"/>
        <v>13.206343678126586</v>
      </c>
    </row>
    <row r="33" spans="1:8" ht="38.25" x14ac:dyDescent="0.2">
      <c r="A33" s="51" t="s">
        <v>113</v>
      </c>
      <c r="B33" s="51" t="s">
        <v>116</v>
      </c>
      <c r="C33" s="51" t="s">
        <v>111</v>
      </c>
      <c r="D33" s="53" t="s">
        <v>121</v>
      </c>
      <c r="E33" s="56" t="s">
        <v>100</v>
      </c>
      <c r="F33" s="56" t="s">
        <v>101</v>
      </c>
      <c r="G33" s="56" t="s">
        <v>104</v>
      </c>
      <c r="H33" s="53" t="s">
        <v>117</v>
      </c>
    </row>
    <row r="34" spans="1:8" ht="25.5" x14ac:dyDescent="0.2">
      <c r="A34" s="7">
        <v>17</v>
      </c>
      <c r="B34" s="7" t="s">
        <v>77</v>
      </c>
      <c r="C34" s="9" t="s">
        <v>78</v>
      </c>
      <c r="D34" s="18">
        <v>11737038</v>
      </c>
      <c r="E34" s="18">
        <v>-970000</v>
      </c>
      <c r="F34" s="8">
        <v>10767038</v>
      </c>
      <c r="G34" s="8">
        <v>5120719.03</v>
      </c>
      <c r="H34" s="8">
        <f t="shared" si="0"/>
        <v>47.559217586117931</v>
      </c>
    </row>
    <row r="35" spans="1:8" ht="38.25" x14ac:dyDescent="0.2">
      <c r="A35" s="51" t="s">
        <v>113</v>
      </c>
      <c r="B35" s="51" t="s">
        <v>116</v>
      </c>
      <c r="C35" s="51" t="s">
        <v>111</v>
      </c>
      <c r="D35" s="53" t="s">
        <v>121</v>
      </c>
      <c r="E35" s="56" t="s">
        <v>100</v>
      </c>
      <c r="F35" s="56" t="s">
        <v>101</v>
      </c>
      <c r="G35" s="56" t="s">
        <v>104</v>
      </c>
      <c r="H35" s="53" t="s">
        <v>117</v>
      </c>
    </row>
    <row r="36" spans="1:8" ht="38.25" x14ac:dyDescent="0.2">
      <c r="A36" s="7">
        <v>18</v>
      </c>
      <c r="B36" s="7" t="s">
        <v>79</v>
      </c>
      <c r="C36" s="9" t="s">
        <v>80</v>
      </c>
      <c r="D36" s="18">
        <v>38366000</v>
      </c>
      <c r="E36" s="18">
        <v>8756485</v>
      </c>
      <c r="F36" s="8">
        <v>47122485</v>
      </c>
      <c r="G36" s="8">
        <v>3156398.35</v>
      </c>
      <c r="H36" s="8">
        <f t="shared" si="0"/>
        <v>6.6982850119215911</v>
      </c>
    </row>
    <row r="37" spans="1:8" ht="38.25" x14ac:dyDescent="0.2">
      <c r="A37" s="51" t="s">
        <v>113</v>
      </c>
      <c r="B37" s="51" t="s">
        <v>116</v>
      </c>
      <c r="C37" s="51" t="s">
        <v>111</v>
      </c>
      <c r="D37" s="53" t="s">
        <v>121</v>
      </c>
      <c r="E37" s="56" t="s">
        <v>100</v>
      </c>
      <c r="F37" s="56" t="s">
        <v>101</v>
      </c>
      <c r="G37" s="56" t="s">
        <v>104</v>
      </c>
      <c r="H37" s="53" t="s">
        <v>117</v>
      </c>
    </row>
    <row r="38" spans="1:8" ht="38.25" x14ac:dyDescent="0.2">
      <c r="A38" s="7">
        <v>19</v>
      </c>
      <c r="B38" s="7" t="s">
        <v>81</v>
      </c>
      <c r="C38" s="9" t="s">
        <v>82</v>
      </c>
      <c r="D38" s="18">
        <v>110464584</v>
      </c>
      <c r="E38" s="18">
        <v>0</v>
      </c>
      <c r="F38" s="8">
        <v>110464584</v>
      </c>
      <c r="G38" s="8">
        <v>6742319.5700000003</v>
      </c>
      <c r="H38" s="8">
        <f t="shared" si="0"/>
        <v>6.1036029158449558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58"/>
  <sheetViews>
    <sheetView showGridLines="0" view="pageBreakPreview" zoomScale="118" zoomScaleNormal="100" zoomScaleSheetLayoutView="118" workbookViewId="0">
      <selection activeCell="O30" sqref="O30"/>
    </sheetView>
  </sheetViews>
  <sheetFormatPr baseColWidth="10" defaultRowHeight="12.75" x14ac:dyDescent="0.2"/>
  <cols>
    <col min="1" max="1" width="4" style="4" bestFit="1" customWidth="1"/>
    <col min="2" max="2" width="17" style="4" bestFit="1" customWidth="1"/>
    <col min="3" max="3" width="41" style="4" customWidth="1"/>
    <col min="4" max="4" width="17" style="5" bestFit="1" customWidth="1"/>
    <col min="5" max="5" width="16.5703125" style="5" bestFit="1" customWidth="1"/>
    <col min="6" max="6" width="16.28515625" style="5" bestFit="1" customWidth="1"/>
    <col min="7" max="7" width="16.5703125" style="5" bestFit="1" customWidth="1"/>
    <col min="8" max="8" width="14" style="5" bestFit="1" customWidth="1"/>
    <col min="9" max="9" width="18.7109375" style="5" customWidth="1"/>
    <col min="10" max="10" width="16.5703125" style="5" bestFit="1" customWidth="1"/>
    <col min="11" max="11" width="15.85546875" style="5" bestFit="1" customWidth="1"/>
    <col min="12" max="12" width="6.42578125" style="5" customWidth="1"/>
    <col min="13" max="13" width="11.42578125" style="5"/>
    <col min="14" max="16384" width="11.42578125" style="4"/>
  </cols>
  <sheetData>
    <row r="1" spans="1:13" s="6" customFormat="1" ht="51" x14ac:dyDescent="0.2">
      <c r="A1" s="51" t="s">
        <v>113</v>
      </c>
      <c r="B1" s="51" t="s">
        <v>116</v>
      </c>
      <c r="C1" s="51" t="s">
        <v>111</v>
      </c>
      <c r="D1" s="84" t="s">
        <v>118</v>
      </c>
      <c r="E1" s="84" t="s">
        <v>119</v>
      </c>
      <c r="F1" s="84" t="s">
        <v>120</v>
      </c>
      <c r="G1" s="85" t="s">
        <v>121</v>
      </c>
      <c r="H1" s="85" t="s">
        <v>122</v>
      </c>
      <c r="I1" s="86" t="s">
        <v>100</v>
      </c>
      <c r="J1" s="86" t="s">
        <v>101</v>
      </c>
      <c r="K1" s="86" t="s">
        <v>104</v>
      </c>
      <c r="L1" s="87" t="s">
        <v>117</v>
      </c>
      <c r="M1" s="54"/>
    </row>
    <row r="2" spans="1:13" x14ac:dyDescent="0.2">
      <c r="A2" s="7">
        <v>1</v>
      </c>
      <c r="B2" s="7" t="s">
        <v>42</v>
      </c>
      <c r="C2" s="7" t="s">
        <v>43</v>
      </c>
      <c r="D2" s="69">
        <v>49963397</v>
      </c>
      <c r="E2" s="69">
        <v>49963397</v>
      </c>
      <c r="F2" s="69">
        <f>+E2-D2</f>
        <v>0</v>
      </c>
      <c r="G2" s="18">
        <v>49963397</v>
      </c>
      <c r="H2" s="18">
        <f>+G2-E2</f>
        <v>0</v>
      </c>
      <c r="I2" s="8">
        <v>-9304332</v>
      </c>
      <c r="J2" s="8">
        <v>40659065</v>
      </c>
      <c r="K2" s="8">
        <v>8887414.6300000008</v>
      </c>
      <c r="L2" s="8">
        <v>21.858384175828931</v>
      </c>
    </row>
    <row r="3" spans="1:13" x14ac:dyDescent="0.2">
      <c r="A3" s="7">
        <v>2</v>
      </c>
      <c r="B3" s="7" t="s">
        <v>44</v>
      </c>
      <c r="C3" s="7" t="s">
        <v>45</v>
      </c>
      <c r="D3" s="69">
        <v>234777859</v>
      </c>
      <c r="E3" s="69">
        <v>234777859</v>
      </c>
      <c r="F3" s="69">
        <f t="shared" ref="F3:F20" si="0">+E3-D3</f>
        <v>0</v>
      </c>
      <c r="G3" s="18">
        <v>234777859</v>
      </c>
      <c r="H3" s="18">
        <f t="shared" ref="H3:H20" si="1">+G3-E3</f>
        <v>0</v>
      </c>
      <c r="I3" s="8">
        <v>5795593</v>
      </c>
      <c r="J3" s="8">
        <v>240573452</v>
      </c>
      <c r="K3" s="8">
        <v>83463676.920000002</v>
      </c>
      <c r="L3" s="8">
        <v>34.69363565519275</v>
      </c>
    </row>
    <row r="4" spans="1:13" x14ac:dyDescent="0.2">
      <c r="A4" s="7">
        <v>3</v>
      </c>
      <c r="B4" s="7" t="s">
        <v>46</v>
      </c>
      <c r="C4" s="7" t="s">
        <v>43</v>
      </c>
      <c r="D4" s="69">
        <v>79820246</v>
      </c>
      <c r="E4" s="69">
        <v>79820246</v>
      </c>
      <c r="F4" s="69">
        <f t="shared" si="0"/>
        <v>0</v>
      </c>
      <c r="G4" s="18">
        <v>79820246</v>
      </c>
      <c r="H4" s="18">
        <f t="shared" si="1"/>
        <v>0</v>
      </c>
      <c r="I4" s="8">
        <v>-13514945</v>
      </c>
      <c r="J4" s="8">
        <v>66305301</v>
      </c>
      <c r="K4" s="8">
        <v>33213850.379999999</v>
      </c>
      <c r="L4" s="8">
        <v>50.092300131478176</v>
      </c>
    </row>
    <row r="5" spans="1:13" ht="38.25" x14ac:dyDescent="0.2">
      <c r="A5" s="7">
        <v>4</v>
      </c>
      <c r="B5" s="7" t="s">
        <v>47</v>
      </c>
      <c r="C5" s="88" t="s">
        <v>48</v>
      </c>
      <c r="D5" s="69">
        <v>194228289</v>
      </c>
      <c r="E5" s="69">
        <v>531228289</v>
      </c>
      <c r="F5" s="69">
        <f t="shared" si="0"/>
        <v>337000000</v>
      </c>
      <c r="G5" s="18">
        <v>531228289</v>
      </c>
      <c r="H5" s="18">
        <f t="shared" si="1"/>
        <v>0</v>
      </c>
      <c r="I5" s="8">
        <v>-332408104</v>
      </c>
      <c r="J5" s="8">
        <v>198820185</v>
      </c>
      <c r="K5" s="8">
        <v>26670555.34</v>
      </c>
      <c r="L5" s="8">
        <v>13.414410282336275</v>
      </c>
    </row>
    <row r="6" spans="1:13" ht="38.25" x14ac:dyDescent="0.2">
      <c r="A6" s="7">
        <v>5</v>
      </c>
      <c r="B6" s="7" t="s">
        <v>49</v>
      </c>
      <c r="C6" s="88" t="s">
        <v>50</v>
      </c>
      <c r="D6" s="69">
        <v>189270460</v>
      </c>
      <c r="E6" s="69">
        <v>304270460</v>
      </c>
      <c r="F6" s="69">
        <f t="shared" si="0"/>
        <v>115000000</v>
      </c>
      <c r="G6" s="18">
        <v>304270460</v>
      </c>
      <c r="H6" s="18">
        <f t="shared" si="1"/>
        <v>0</v>
      </c>
      <c r="I6" s="8">
        <v>-129148139</v>
      </c>
      <c r="J6" s="8">
        <v>175122321</v>
      </c>
      <c r="K6" s="8">
        <v>59400064.520000003</v>
      </c>
      <c r="L6" s="8">
        <v>33.919185276216162</v>
      </c>
    </row>
    <row r="7" spans="1:13" ht="25.5" x14ac:dyDescent="0.2">
      <c r="A7" s="7">
        <v>6</v>
      </c>
      <c r="B7" s="7" t="s">
        <v>58</v>
      </c>
      <c r="C7" s="88" t="s">
        <v>59</v>
      </c>
      <c r="D7" s="69">
        <v>48633663</v>
      </c>
      <c r="E7" s="69">
        <v>48633663</v>
      </c>
      <c r="F7" s="69">
        <f t="shared" si="0"/>
        <v>0</v>
      </c>
      <c r="G7" s="18">
        <v>48633663</v>
      </c>
      <c r="H7" s="18">
        <f t="shared" si="1"/>
        <v>0</v>
      </c>
      <c r="I7" s="8">
        <v>-27348000</v>
      </c>
      <c r="J7" s="8">
        <v>21285663</v>
      </c>
      <c r="K7" s="8">
        <v>4681596.71</v>
      </c>
      <c r="L7" s="8">
        <v>21.994131495927562</v>
      </c>
    </row>
    <row r="8" spans="1:13" x14ac:dyDescent="0.2">
      <c r="A8" s="7">
        <v>7</v>
      </c>
      <c r="B8" s="7" t="s">
        <v>60</v>
      </c>
      <c r="C8" s="7" t="s">
        <v>43</v>
      </c>
      <c r="D8" s="69">
        <v>41409560</v>
      </c>
      <c r="E8" s="69">
        <v>41409560</v>
      </c>
      <c r="F8" s="69">
        <f t="shared" si="0"/>
        <v>0</v>
      </c>
      <c r="G8" s="18">
        <v>41409560</v>
      </c>
      <c r="H8" s="18">
        <f t="shared" si="1"/>
        <v>0</v>
      </c>
      <c r="I8" s="8">
        <v>3533385</v>
      </c>
      <c r="J8" s="8">
        <v>44942945</v>
      </c>
      <c r="K8" s="8">
        <v>13296246.130000001</v>
      </c>
      <c r="L8" s="8">
        <v>29.584723764764412</v>
      </c>
    </row>
    <row r="9" spans="1:13" ht="25.5" x14ac:dyDescent="0.2">
      <c r="A9" s="7">
        <v>8</v>
      </c>
      <c r="B9" s="7" t="s">
        <v>61</v>
      </c>
      <c r="C9" s="88" t="s">
        <v>62</v>
      </c>
      <c r="D9" s="69">
        <v>41437122</v>
      </c>
      <c r="E9" s="69">
        <v>114437122</v>
      </c>
      <c r="F9" s="69">
        <f t="shared" si="0"/>
        <v>73000000</v>
      </c>
      <c r="G9" s="18">
        <v>114437122</v>
      </c>
      <c r="H9" s="18">
        <f t="shared" si="1"/>
        <v>0</v>
      </c>
      <c r="I9" s="8">
        <v>82271124</v>
      </c>
      <c r="J9" s="8">
        <v>196708246</v>
      </c>
      <c r="K9" s="8">
        <v>7331417.3200000003</v>
      </c>
      <c r="L9" s="8">
        <v>3.727051340796359</v>
      </c>
    </row>
    <row r="10" spans="1:13" x14ac:dyDescent="0.2">
      <c r="A10" s="7">
        <v>9</v>
      </c>
      <c r="B10" s="7" t="s">
        <v>63</v>
      </c>
      <c r="C10" s="7" t="s">
        <v>64</v>
      </c>
      <c r="D10" s="69">
        <v>65114000</v>
      </c>
      <c r="E10" s="69">
        <v>65114000</v>
      </c>
      <c r="F10" s="69">
        <f t="shared" si="0"/>
        <v>0</v>
      </c>
      <c r="G10" s="18">
        <v>65114000</v>
      </c>
      <c r="H10" s="18">
        <f t="shared" si="1"/>
        <v>0</v>
      </c>
      <c r="I10" s="8">
        <v>-20000000</v>
      </c>
      <c r="J10" s="8">
        <v>45114000</v>
      </c>
      <c r="K10" s="8">
        <v>45070955.469999999</v>
      </c>
      <c r="L10" s="8">
        <v>99.904587201312225</v>
      </c>
    </row>
    <row r="11" spans="1:13" ht="25.5" x14ac:dyDescent="0.2">
      <c r="A11" s="7">
        <v>10</v>
      </c>
      <c r="B11" s="7" t="s">
        <v>65</v>
      </c>
      <c r="C11" s="88" t="s">
        <v>66</v>
      </c>
      <c r="D11" s="69">
        <v>106775000</v>
      </c>
      <c r="E11" s="69">
        <v>106775000</v>
      </c>
      <c r="F11" s="69">
        <f t="shared" si="0"/>
        <v>0</v>
      </c>
      <c r="G11" s="18">
        <v>106775000</v>
      </c>
      <c r="H11" s="18">
        <f t="shared" si="1"/>
        <v>0</v>
      </c>
      <c r="I11" s="8">
        <v>0</v>
      </c>
      <c r="J11" s="8">
        <v>106775000</v>
      </c>
      <c r="K11" s="8">
        <v>20849119.25</v>
      </c>
      <c r="L11" s="8">
        <v>19.526217981737297</v>
      </c>
    </row>
    <row r="12" spans="1:13" ht="25.5" x14ac:dyDescent="0.2">
      <c r="A12" s="7">
        <v>11</v>
      </c>
      <c r="B12" s="7" t="s">
        <v>67</v>
      </c>
      <c r="C12" s="88" t="s">
        <v>68</v>
      </c>
      <c r="D12" s="69">
        <v>96265000</v>
      </c>
      <c r="E12" s="69">
        <v>36265000</v>
      </c>
      <c r="F12" s="69">
        <f t="shared" si="0"/>
        <v>-60000000</v>
      </c>
      <c r="G12" s="18">
        <v>36265000</v>
      </c>
      <c r="H12" s="18">
        <f t="shared" si="1"/>
        <v>0</v>
      </c>
      <c r="I12" s="8">
        <v>0</v>
      </c>
      <c r="J12" s="8">
        <v>36265000</v>
      </c>
      <c r="K12" s="8">
        <v>4144196</v>
      </c>
      <c r="L12" s="8">
        <v>11.427536191920582</v>
      </c>
    </row>
    <row r="13" spans="1:13" ht="25.5" x14ac:dyDescent="0.2">
      <c r="A13" s="7">
        <v>12</v>
      </c>
      <c r="B13" s="7" t="s">
        <v>69</v>
      </c>
      <c r="C13" s="88" t="s">
        <v>70</v>
      </c>
      <c r="D13" s="69">
        <v>20000000</v>
      </c>
      <c r="E13" s="69">
        <v>20000000</v>
      </c>
      <c r="F13" s="69">
        <f t="shared" si="0"/>
        <v>0</v>
      </c>
      <c r="G13" s="18">
        <v>20000000</v>
      </c>
      <c r="H13" s="18">
        <f t="shared" si="1"/>
        <v>0</v>
      </c>
      <c r="I13" s="8">
        <v>0</v>
      </c>
      <c r="J13" s="8">
        <v>20000000</v>
      </c>
      <c r="K13" s="8">
        <v>11253548.800000001</v>
      </c>
      <c r="L13" s="8">
        <v>56.267744</v>
      </c>
    </row>
    <row r="14" spans="1:13" x14ac:dyDescent="0.2">
      <c r="A14" s="7">
        <v>13</v>
      </c>
      <c r="B14" s="7" t="s">
        <v>71</v>
      </c>
      <c r="C14" s="7" t="s">
        <v>43</v>
      </c>
      <c r="D14" s="69">
        <v>2038099</v>
      </c>
      <c r="E14" s="69">
        <v>2038099</v>
      </c>
      <c r="F14" s="69">
        <f t="shared" si="0"/>
        <v>0</v>
      </c>
      <c r="G14" s="18">
        <v>2038099</v>
      </c>
      <c r="H14" s="18">
        <f t="shared" si="1"/>
        <v>0</v>
      </c>
      <c r="I14" s="8">
        <v>1186125</v>
      </c>
      <c r="J14" s="8">
        <v>3224224</v>
      </c>
      <c r="K14" s="8">
        <v>562501.18000000005</v>
      </c>
      <c r="L14" s="8">
        <v>17.446094936331967</v>
      </c>
    </row>
    <row r="15" spans="1:13" ht="38.25" x14ac:dyDescent="0.2">
      <c r="A15" s="7">
        <v>14</v>
      </c>
      <c r="B15" s="7" t="s">
        <v>72</v>
      </c>
      <c r="C15" s="88" t="s">
        <v>73</v>
      </c>
      <c r="D15" s="69">
        <v>5063487</v>
      </c>
      <c r="E15" s="69">
        <v>5063487</v>
      </c>
      <c r="F15" s="69">
        <f t="shared" si="0"/>
        <v>0</v>
      </c>
      <c r="G15" s="18">
        <v>5063487</v>
      </c>
      <c r="H15" s="18">
        <f t="shared" si="1"/>
        <v>0</v>
      </c>
      <c r="I15" s="8">
        <v>109891</v>
      </c>
      <c r="J15" s="8">
        <v>5173378</v>
      </c>
      <c r="K15" s="8">
        <v>2902055.42</v>
      </c>
      <c r="L15" s="8">
        <v>56.095947754059331</v>
      </c>
    </row>
    <row r="16" spans="1:13" ht="38.25" x14ac:dyDescent="0.2">
      <c r="A16" s="7">
        <v>15</v>
      </c>
      <c r="B16" s="7" t="s">
        <v>74</v>
      </c>
      <c r="C16" s="88" t="s">
        <v>75</v>
      </c>
      <c r="D16" s="69">
        <v>1016500</v>
      </c>
      <c r="E16" s="69">
        <v>1016500</v>
      </c>
      <c r="F16" s="69">
        <f t="shared" si="0"/>
        <v>0</v>
      </c>
      <c r="G16" s="18">
        <v>1016500</v>
      </c>
      <c r="H16" s="18">
        <f t="shared" si="1"/>
        <v>0</v>
      </c>
      <c r="I16" s="8">
        <v>95000</v>
      </c>
      <c r="J16" s="8">
        <v>1111500</v>
      </c>
      <c r="K16" s="8">
        <v>159362.9</v>
      </c>
      <c r="L16" s="8">
        <v>14.337642825011246</v>
      </c>
    </row>
    <row r="17" spans="1:13" x14ac:dyDescent="0.2">
      <c r="A17" s="7">
        <v>16</v>
      </c>
      <c r="B17" s="7" t="s">
        <v>76</v>
      </c>
      <c r="C17" s="7" t="s">
        <v>43</v>
      </c>
      <c r="D17" s="69">
        <v>5605600</v>
      </c>
      <c r="E17" s="69">
        <v>5605600</v>
      </c>
      <c r="F17" s="69">
        <f t="shared" si="0"/>
        <v>0</v>
      </c>
      <c r="G17" s="18">
        <v>5605600</v>
      </c>
      <c r="H17" s="18">
        <f t="shared" si="1"/>
        <v>0</v>
      </c>
      <c r="I17" s="8">
        <v>11133900</v>
      </c>
      <c r="J17" s="8">
        <v>16739500</v>
      </c>
      <c r="K17" s="8">
        <v>2708219.06</v>
      </c>
      <c r="L17" s="8">
        <v>16.178613817617013</v>
      </c>
    </row>
    <row r="18" spans="1:13" ht="25.5" x14ac:dyDescent="0.2">
      <c r="A18" s="7">
        <v>17</v>
      </c>
      <c r="B18" s="7" t="s">
        <v>77</v>
      </c>
      <c r="C18" s="88" t="s">
        <v>78</v>
      </c>
      <c r="D18" s="69">
        <v>11737038</v>
      </c>
      <c r="E18" s="69">
        <v>11737038</v>
      </c>
      <c r="F18" s="69">
        <f t="shared" si="0"/>
        <v>0</v>
      </c>
      <c r="G18" s="18">
        <v>11737038</v>
      </c>
      <c r="H18" s="18">
        <f t="shared" si="1"/>
        <v>0</v>
      </c>
      <c r="I18" s="8">
        <v>-970000</v>
      </c>
      <c r="J18" s="8">
        <v>10767038</v>
      </c>
      <c r="K18" s="8">
        <v>5894770.8399999999</v>
      </c>
      <c r="L18" s="8">
        <v>54.748305337085277</v>
      </c>
    </row>
    <row r="19" spans="1:13" ht="38.25" x14ac:dyDescent="0.2">
      <c r="A19" s="7">
        <v>18</v>
      </c>
      <c r="B19" s="7" t="s">
        <v>79</v>
      </c>
      <c r="C19" s="88" t="s">
        <v>80</v>
      </c>
      <c r="D19" s="69">
        <v>38366000</v>
      </c>
      <c r="E19" s="69">
        <v>38366000</v>
      </c>
      <c r="F19" s="69">
        <f t="shared" si="0"/>
        <v>0</v>
      </c>
      <c r="G19" s="18">
        <v>38366000</v>
      </c>
      <c r="H19" s="18">
        <f t="shared" si="1"/>
        <v>0</v>
      </c>
      <c r="I19" s="8">
        <v>8756485</v>
      </c>
      <c r="J19" s="8">
        <v>47122485</v>
      </c>
      <c r="K19" s="8">
        <v>3370898.35</v>
      </c>
      <c r="L19" s="8">
        <v>7.1534817189713138</v>
      </c>
    </row>
    <row r="20" spans="1:13" ht="38.25" x14ac:dyDescent="0.2">
      <c r="A20" s="7">
        <v>19</v>
      </c>
      <c r="B20" s="7" t="s">
        <v>81</v>
      </c>
      <c r="C20" s="88" t="s">
        <v>82</v>
      </c>
      <c r="D20" s="69">
        <v>110464584</v>
      </c>
      <c r="E20" s="69">
        <v>110464584</v>
      </c>
      <c r="F20" s="69">
        <f t="shared" si="0"/>
        <v>0</v>
      </c>
      <c r="G20" s="18">
        <v>110464584</v>
      </c>
      <c r="H20" s="18">
        <f t="shared" si="1"/>
        <v>0</v>
      </c>
      <c r="I20" s="8">
        <v>0</v>
      </c>
      <c r="J20" s="8">
        <v>110464584</v>
      </c>
      <c r="K20" s="8">
        <v>6742319.5700000003</v>
      </c>
      <c r="L20" s="8">
        <v>6.103602915844955</v>
      </c>
    </row>
    <row r="21" spans="1:13" s="6" customFormat="1" x14ac:dyDescent="0.2">
      <c r="A21" s="107" t="s">
        <v>110</v>
      </c>
      <c r="B21" s="107"/>
      <c r="C21" s="107"/>
      <c r="D21" s="89">
        <f t="shared" ref="D21:K21" si="2">SUM(D2:D20)</f>
        <v>1341985904</v>
      </c>
      <c r="E21" s="89">
        <f t="shared" si="2"/>
        <v>1806985904</v>
      </c>
      <c r="F21" s="89">
        <f t="shared" si="2"/>
        <v>465000000</v>
      </c>
      <c r="G21" s="89">
        <f t="shared" si="2"/>
        <v>1806985904</v>
      </c>
      <c r="H21" s="89">
        <f t="shared" si="2"/>
        <v>0</v>
      </c>
      <c r="I21" s="49">
        <f t="shared" si="2"/>
        <v>-419812017</v>
      </c>
      <c r="J21" s="49">
        <f t="shared" si="2"/>
        <v>1387173887</v>
      </c>
      <c r="K21" s="49">
        <f t="shared" si="2"/>
        <v>340602768.78999996</v>
      </c>
      <c r="L21" s="49">
        <f>+K21/J21*100</f>
        <v>24.55371831765169</v>
      </c>
      <c r="M21" s="54"/>
    </row>
    <row r="22" spans="1:13" ht="14.25" x14ac:dyDescent="0.2">
      <c r="K22" s="48">
        <v>93358962.980000004</v>
      </c>
      <c r="M22" s="5" t="s">
        <v>134</v>
      </c>
    </row>
    <row r="23" spans="1:13" x14ac:dyDescent="0.2">
      <c r="K23" s="5">
        <f>+K21+K22</f>
        <v>433961731.76999998</v>
      </c>
    </row>
    <row r="24" spans="1:13" x14ac:dyDescent="0.2">
      <c r="G24" s="5">
        <v>2592102000</v>
      </c>
      <c r="J24" s="5">
        <v>2199102000</v>
      </c>
      <c r="K24" s="5">
        <f>+K23/J21*100</f>
        <v>31.283874057672485</v>
      </c>
    </row>
    <row r="25" spans="1:13" ht="14.25" x14ac:dyDescent="0.2">
      <c r="G25" s="5">
        <f>+G21/G24*100</f>
        <v>69.711219080113366</v>
      </c>
      <c r="J25" s="5">
        <f>+J21/J24*100</f>
        <v>63.079106244276076</v>
      </c>
      <c r="K25" s="83"/>
    </row>
    <row r="26" spans="1:13" ht="14.25" x14ac:dyDescent="0.2">
      <c r="K26" s="48">
        <v>75868959</v>
      </c>
      <c r="M26" s="5" t="s">
        <v>135</v>
      </c>
    </row>
    <row r="27" spans="1:13" x14ac:dyDescent="0.2">
      <c r="K27" s="5">
        <f>+K21+K22+K26</f>
        <v>509830690.76999998</v>
      </c>
    </row>
    <row r="28" spans="1:13" x14ac:dyDescent="0.2">
      <c r="K28" s="5">
        <f>+K27/J21*100</f>
        <v>36.753192627681003</v>
      </c>
    </row>
    <row r="30" spans="1:13" ht="25.5" x14ac:dyDescent="0.2">
      <c r="D30" s="56" t="s">
        <v>125</v>
      </c>
      <c r="E30" s="53" t="s">
        <v>128</v>
      </c>
      <c r="F30" s="53" t="s">
        <v>129</v>
      </c>
      <c r="G30" s="53" t="s">
        <v>130</v>
      </c>
      <c r="K30" s="5">
        <v>120000000</v>
      </c>
      <c r="M30" s="5" t="s">
        <v>136</v>
      </c>
    </row>
    <row r="31" spans="1:13" x14ac:dyDescent="0.2">
      <c r="D31" s="8" t="s">
        <v>126</v>
      </c>
      <c r="E31" s="8">
        <v>226630243</v>
      </c>
      <c r="F31" s="8">
        <v>42025609</v>
      </c>
      <c r="G31" s="8">
        <f t="shared" ref="G31:G36" si="3">+F31</f>
        <v>42025609</v>
      </c>
      <c r="K31" s="5">
        <f>+K27+K30</f>
        <v>629830690.76999998</v>
      </c>
    </row>
    <row r="32" spans="1:13" x14ac:dyDescent="0.2">
      <c r="D32" s="8" t="s">
        <v>127</v>
      </c>
      <c r="E32" s="8">
        <v>75500000</v>
      </c>
      <c r="F32" s="8">
        <v>35529259</v>
      </c>
      <c r="G32" s="8">
        <f t="shared" si="3"/>
        <v>35529259</v>
      </c>
      <c r="K32" s="5">
        <f>+K31/J21*100</f>
        <v>45.403874501423623</v>
      </c>
    </row>
    <row r="33" spans="4:16" s="5" customFormat="1" x14ac:dyDescent="0.2">
      <c r="D33" s="8" t="s">
        <v>132</v>
      </c>
      <c r="E33" s="8">
        <v>80575806</v>
      </c>
      <c r="F33" s="8">
        <v>0</v>
      </c>
      <c r="G33" s="8">
        <f t="shared" si="3"/>
        <v>0</v>
      </c>
      <c r="N33" s="4"/>
      <c r="O33" s="4"/>
      <c r="P33" s="4"/>
    </row>
    <row r="34" spans="4:16" s="5" customFormat="1" x14ac:dyDescent="0.2">
      <c r="D34" s="8" t="s">
        <v>132</v>
      </c>
      <c r="E34" s="8">
        <v>109104635</v>
      </c>
      <c r="F34" s="8">
        <v>33524612</v>
      </c>
      <c r="G34" s="8">
        <f t="shared" si="3"/>
        <v>33524612</v>
      </c>
      <c r="N34" s="4"/>
      <c r="O34" s="4"/>
      <c r="P34" s="4"/>
    </row>
    <row r="35" spans="4:16" s="5" customFormat="1" x14ac:dyDescent="0.2">
      <c r="D35" s="8" t="s">
        <v>133</v>
      </c>
      <c r="E35" s="8">
        <v>28528829</v>
      </c>
      <c r="F35" s="8">
        <v>28528829</v>
      </c>
      <c r="G35" s="8">
        <f t="shared" si="3"/>
        <v>28528829</v>
      </c>
      <c r="N35" s="4"/>
      <c r="O35" s="4"/>
      <c r="P35" s="4"/>
    </row>
    <row r="36" spans="4:16" s="5" customFormat="1" x14ac:dyDescent="0.2">
      <c r="D36" s="8" t="s">
        <v>133</v>
      </c>
      <c r="E36" s="8">
        <v>39970741</v>
      </c>
      <c r="F36" s="8">
        <v>29978055</v>
      </c>
      <c r="G36" s="8">
        <f t="shared" si="3"/>
        <v>29978055</v>
      </c>
      <c r="N36" s="4"/>
      <c r="O36" s="4"/>
      <c r="P36" s="4"/>
    </row>
    <row r="37" spans="4:16" s="5" customFormat="1" x14ac:dyDescent="0.2">
      <c r="D37" s="108" t="s">
        <v>110</v>
      </c>
      <c r="E37" s="108"/>
      <c r="F37" s="49">
        <f>SUM(F31:F36)</f>
        <v>169586364</v>
      </c>
      <c r="G37" s="49">
        <f>SUM(G31:G36)</f>
        <v>169586364</v>
      </c>
      <c r="N37" s="4"/>
      <c r="O37" s="4"/>
      <c r="P37" s="4"/>
    </row>
    <row r="40" spans="4:16" s="5" customFormat="1" ht="14.25" x14ac:dyDescent="0.2">
      <c r="I40" s="83"/>
      <c r="N40" s="4"/>
      <c r="O40" s="4"/>
      <c r="P40" s="4"/>
    </row>
    <row r="42" spans="4:16" s="5" customFormat="1" x14ac:dyDescent="0.2">
      <c r="I42" s="5">
        <f>+J21/2199102000*100</f>
        <v>63.079106244276076</v>
      </c>
      <c r="N42" s="4"/>
      <c r="O42" s="4"/>
      <c r="P42" s="4"/>
    </row>
    <row r="52" spans="3:4" x14ac:dyDescent="0.2">
      <c r="C52" s="16" t="s">
        <v>137</v>
      </c>
      <c r="D52" s="90">
        <f>+J21</f>
        <v>1387173887</v>
      </c>
    </row>
    <row r="53" spans="3:4" x14ac:dyDescent="0.2">
      <c r="C53" s="16" t="s">
        <v>138</v>
      </c>
      <c r="D53" s="90">
        <f>+K21</f>
        <v>340602768.78999996</v>
      </c>
    </row>
    <row r="54" spans="3:4" x14ac:dyDescent="0.2">
      <c r="C54" s="16" t="s">
        <v>141</v>
      </c>
      <c r="D54" s="90">
        <f>+K22</f>
        <v>93358962.980000004</v>
      </c>
    </row>
    <row r="55" spans="3:4" x14ac:dyDescent="0.2">
      <c r="C55" s="16" t="s">
        <v>140</v>
      </c>
      <c r="D55" s="90">
        <f>+K26</f>
        <v>75868959</v>
      </c>
    </row>
    <row r="56" spans="3:4" x14ac:dyDescent="0.2">
      <c r="C56" s="16" t="s">
        <v>139</v>
      </c>
      <c r="D56" s="90">
        <f>+K30</f>
        <v>120000000</v>
      </c>
    </row>
    <row r="57" spans="3:4" x14ac:dyDescent="0.2">
      <c r="C57" s="91" t="s">
        <v>142</v>
      </c>
      <c r="D57" s="92">
        <f>+D53+D54+D55+D56</f>
        <v>629830690.76999998</v>
      </c>
    </row>
    <row r="58" spans="3:4" x14ac:dyDescent="0.2">
      <c r="C58" s="91" t="s">
        <v>143</v>
      </c>
      <c r="D58" s="92">
        <f>+D57/D52*100</f>
        <v>45.403874501423623</v>
      </c>
    </row>
  </sheetData>
  <mergeCells count="2">
    <mergeCell ref="A21:C21"/>
    <mergeCell ref="D37:E37"/>
  </mergeCells>
  <pageMargins left="0.70866141732283472" right="0.70866141732283472" top="0.74803149606299213" bottom="0.74803149606299213" header="0.31496062992125984" footer="0.31496062992125984"/>
  <pageSetup paperSize="14" scale="68" orientation="landscape" r:id="rId1"/>
  <rowBreaks count="1" manualBreakCount="1">
    <brk id="37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39"/>
  <sheetViews>
    <sheetView showGridLines="0" topLeftCell="A25" workbookViewId="0">
      <selection activeCell="I37" sqref="I37"/>
    </sheetView>
  </sheetViews>
  <sheetFormatPr baseColWidth="10" defaultRowHeight="12.75" x14ac:dyDescent="0.2"/>
  <cols>
    <col min="1" max="1" width="4" style="4" bestFit="1" customWidth="1"/>
    <col min="2" max="2" width="17" style="4" bestFit="1" customWidth="1"/>
    <col min="3" max="3" width="41" style="4" customWidth="1"/>
    <col min="4" max="4" width="16.5703125" style="5" bestFit="1" customWidth="1"/>
    <col min="5" max="5" width="18.7109375" style="5" customWidth="1"/>
    <col min="6" max="6" width="16.5703125" style="5" bestFit="1" customWidth="1"/>
    <col min="7" max="7" width="15.85546875" style="5" bestFit="1" customWidth="1"/>
    <col min="8" max="8" width="6.42578125" style="5" customWidth="1"/>
    <col min="9" max="10" width="22.28515625" style="5" customWidth="1"/>
    <col min="11" max="11" width="11.42578125" style="5"/>
    <col min="12" max="16384" width="11.42578125" style="4"/>
  </cols>
  <sheetData>
    <row r="1" spans="1:11" s="6" customFormat="1" ht="38.25" x14ac:dyDescent="0.2">
      <c r="A1" s="51" t="s">
        <v>113</v>
      </c>
      <c r="B1" s="51" t="s">
        <v>116</v>
      </c>
      <c r="C1" s="51" t="s">
        <v>111</v>
      </c>
      <c r="D1" s="53" t="s">
        <v>121</v>
      </c>
      <c r="E1" s="56" t="s">
        <v>100</v>
      </c>
      <c r="F1" s="56" t="s">
        <v>101</v>
      </c>
      <c r="G1" s="56" t="s">
        <v>104</v>
      </c>
      <c r="H1" s="53" t="s">
        <v>117</v>
      </c>
      <c r="I1" s="54"/>
      <c r="J1" s="54"/>
      <c r="K1" s="54"/>
    </row>
    <row r="2" spans="1:11" x14ac:dyDescent="0.2">
      <c r="A2" s="7">
        <v>1</v>
      </c>
      <c r="B2" s="7" t="s">
        <v>42</v>
      </c>
      <c r="C2" s="7" t="s">
        <v>43</v>
      </c>
      <c r="D2" s="18">
        <v>49963397</v>
      </c>
      <c r="E2" s="8">
        <v>-9304332</v>
      </c>
      <c r="F2" s="8">
        <v>40659065</v>
      </c>
      <c r="G2" s="8">
        <v>8887414.6300000008</v>
      </c>
      <c r="H2" s="8">
        <v>21.858384175828931</v>
      </c>
    </row>
    <row r="3" spans="1:11" ht="38.25" x14ac:dyDescent="0.2">
      <c r="A3" s="51" t="s">
        <v>113</v>
      </c>
      <c r="B3" s="51" t="s">
        <v>116</v>
      </c>
      <c r="C3" s="51" t="s">
        <v>111</v>
      </c>
      <c r="D3" s="53" t="s">
        <v>121</v>
      </c>
      <c r="E3" s="56" t="s">
        <v>100</v>
      </c>
      <c r="F3" s="56" t="s">
        <v>101</v>
      </c>
      <c r="G3" s="56" t="s">
        <v>104</v>
      </c>
      <c r="H3" s="53" t="s">
        <v>117</v>
      </c>
    </row>
    <row r="4" spans="1:11" ht="14.25" x14ac:dyDescent="0.2">
      <c r="A4" s="7">
        <v>2</v>
      </c>
      <c r="B4" s="7" t="s">
        <v>44</v>
      </c>
      <c r="C4" s="7" t="s">
        <v>45</v>
      </c>
      <c r="D4" s="18">
        <v>234777859</v>
      </c>
      <c r="E4" s="8">
        <v>5795593</v>
      </c>
      <c r="F4" s="8">
        <v>240573452</v>
      </c>
      <c r="G4" s="8">
        <v>83463676.920000002</v>
      </c>
      <c r="H4" s="8">
        <v>34.69363565519275</v>
      </c>
      <c r="I4" s="61">
        <v>93358962.980000004</v>
      </c>
      <c r="J4" s="5">
        <f>+G4+I4</f>
        <v>176822639.90000001</v>
      </c>
      <c r="K4" s="5">
        <f>+J4/F4*100</f>
        <v>73.500479138487819</v>
      </c>
    </row>
    <row r="5" spans="1:11" ht="38.25" x14ac:dyDescent="0.2">
      <c r="A5" s="51" t="s">
        <v>113</v>
      </c>
      <c r="B5" s="51" t="s">
        <v>116</v>
      </c>
      <c r="C5" s="51" t="s">
        <v>111</v>
      </c>
      <c r="D5" s="53" t="s">
        <v>121</v>
      </c>
      <c r="E5" s="56" t="s">
        <v>100</v>
      </c>
      <c r="F5" s="56" t="s">
        <v>101</v>
      </c>
      <c r="G5" s="56" t="s">
        <v>104</v>
      </c>
      <c r="H5" s="53" t="s">
        <v>117</v>
      </c>
    </row>
    <row r="6" spans="1:11" x14ac:dyDescent="0.2">
      <c r="A6" s="7">
        <v>3</v>
      </c>
      <c r="B6" s="7" t="s">
        <v>46</v>
      </c>
      <c r="C6" s="7" t="s">
        <v>43</v>
      </c>
      <c r="D6" s="18">
        <v>79820246</v>
      </c>
      <c r="E6" s="8">
        <v>-13514945</v>
      </c>
      <c r="F6" s="8">
        <v>66305301</v>
      </c>
      <c r="G6" s="8">
        <v>33213850.379999999</v>
      </c>
      <c r="H6" s="8">
        <v>50.092300131478176</v>
      </c>
    </row>
    <row r="7" spans="1:11" ht="38.25" x14ac:dyDescent="0.2">
      <c r="A7" s="51" t="s">
        <v>113</v>
      </c>
      <c r="B7" s="51" t="s">
        <v>116</v>
      </c>
      <c r="C7" s="51" t="s">
        <v>111</v>
      </c>
      <c r="D7" s="53" t="s">
        <v>121</v>
      </c>
      <c r="E7" s="56" t="s">
        <v>100</v>
      </c>
      <c r="F7" s="56" t="s">
        <v>101</v>
      </c>
      <c r="G7" s="56" t="s">
        <v>104</v>
      </c>
      <c r="H7" s="53" t="s">
        <v>117</v>
      </c>
    </row>
    <row r="8" spans="1:11" ht="38.25" x14ac:dyDescent="0.2">
      <c r="A8" s="7">
        <v>4</v>
      </c>
      <c r="B8" s="7" t="s">
        <v>47</v>
      </c>
      <c r="C8" s="88" t="s">
        <v>48</v>
      </c>
      <c r="D8" s="18">
        <v>531228289</v>
      </c>
      <c r="E8" s="8">
        <v>-332408104</v>
      </c>
      <c r="F8" s="8">
        <v>198820185</v>
      </c>
      <c r="G8" s="8">
        <v>26670555.34</v>
      </c>
      <c r="H8" s="8">
        <v>13.414410282336275</v>
      </c>
    </row>
    <row r="9" spans="1:11" ht="38.25" x14ac:dyDescent="0.2">
      <c r="A9" s="51" t="s">
        <v>113</v>
      </c>
      <c r="B9" s="51" t="s">
        <v>116</v>
      </c>
      <c r="C9" s="51" t="s">
        <v>111</v>
      </c>
      <c r="D9" s="53" t="s">
        <v>121</v>
      </c>
      <c r="E9" s="56" t="s">
        <v>100</v>
      </c>
      <c r="F9" s="56" t="s">
        <v>101</v>
      </c>
      <c r="G9" s="56" t="s">
        <v>104</v>
      </c>
      <c r="H9" s="53" t="s">
        <v>117</v>
      </c>
    </row>
    <row r="10" spans="1:11" ht="38.25" x14ac:dyDescent="0.2">
      <c r="A10" s="7">
        <v>5</v>
      </c>
      <c r="B10" s="7" t="s">
        <v>49</v>
      </c>
      <c r="C10" s="88" t="s">
        <v>50</v>
      </c>
      <c r="D10" s="18">
        <v>304270460</v>
      </c>
      <c r="E10" s="8">
        <v>-129148139</v>
      </c>
      <c r="F10" s="8">
        <v>175122321</v>
      </c>
      <c r="G10" s="8">
        <v>59400064.520000003</v>
      </c>
      <c r="H10" s="8">
        <v>33.919185276216162</v>
      </c>
      <c r="I10" s="5">
        <v>131884714</v>
      </c>
      <c r="J10" s="5">
        <f>+I10+E10</f>
        <v>2736575</v>
      </c>
    </row>
    <row r="11" spans="1:11" ht="38.25" x14ac:dyDescent="0.2">
      <c r="A11" s="51" t="s">
        <v>113</v>
      </c>
      <c r="B11" s="51" t="s">
        <v>116</v>
      </c>
      <c r="C11" s="51" t="s">
        <v>111</v>
      </c>
      <c r="D11" s="53" t="s">
        <v>121</v>
      </c>
      <c r="E11" s="56" t="s">
        <v>100</v>
      </c>
      <c r="F11" s="56" t="s">
        <v>101</v>
      </c>
      <c r="G11" s="56" t="s">
        <v>104</v>
      </c>
      <c r="H11" s="53" t="s">
        <v>117</v>
      </c>
    </row>
    <row r="12" spans="1:11" ht="25.5" x14ac:dyDescent="0.2">
      <c r="A12" s="7">
        <v>6</v>
      </c>
      <c r="B12" s="7" t="s">
        <v>58</v>
      </c>
      <c r="C12" s="88" t="s">
        <v>59</v>
      </c>
      <c r="D12" s="18">
        <v>48633663</v>
      </c>
      <c r="E12" s="8">
        <v>-27348000</v>
      </c>
      <c r="F12" s="8">
        <v>21285663</v>
      </c>
      <c r="G12" s="8">
        <v>4681596.71</v>
      </c>
      <c r="H12" s="8">
        <v>21.994131495927562</v>
      </c>
      <c r="I12" s="5">
        <v>-26195000</v>
      </c>
      <c r="J12" s="5">
        <f>+E12-I12</f>
        <v>-1153000</v>
      </c>
    </row>
    <row r="13" spans="1:11" ht="38.25" x14ac:dyDescent="0.2">
      <c r="A13" s="51" t="s">
        <v>113</v>
      </c>
      <c r="B13" s="51" t="s">
        <v>116</v>
      </c>
      <c r="C13" s="51" t="s">
        <v>111</v>
      </c>
      <c r="D13" s="53" t="s">
        <v>121</v>
      </c>
      <c r="E13" s="56" t="s">
        <v>100</v>
      </c>
      <c r="F13" s="56" t="s">
        <v>101</v>
      </c>
      <c r="G13" s="56" t="s">
        <v>104</v>
      </c>
      <c r="H13" s="53" t="s">
        <v>117</v>
      </c>
    </row>
    <row r="14" spans="1:11" x14ac:dyDescent="0.2">
      <c r="A14" s="7">
        <v>7</v>
      </c>
      <c r="B14" s="7" t="s">
        <v>60</v>
      </c>
      <c r="C14" s="7" t="s">
        <v>43</v>
      </c>
      <c r="D14" s="18">
        <v>41409560</v>
      </c>
      <c r="E14" s="8">
        <v>3533385</v>
      </c>
      <c r="F14" s="8">
        <v>44942945</v>
      </c>
      <c r="G14" s="8">
        <v>13296246.130000001</v>
      </c>
      <c r="H14" s="8">
        <v>29.584723764764412</v>
      </c>
      <c r="I14" s="5">
        <v>4542145</v>
      </c>
      <c r="J14" s="5">
        <f>+I14-E14</f>
        <v>1008760</v>
      </c>
    </row>
    <row r="15" spans="1:11" ht="38.25" x14ac:dyDescent="0.2">
      <c r="A15" s="51" t="s">
        <v>113</v>
      </c>
      <c r="B15" s="51" t="s">
        <v>116</v>
      </c>
      <c r="C15" s="51" t="s">
        <v>111</v>
      </c>
      <c r="D15" s="53" t="s">
        <v>121</v>
      </c>
      <c r="E15" s="56" t="s">
        <v>100</v>
      </c>
      <c r="F15" s="56" t="s">
        <v>101</v>
      </c>
      <c r="G15" s="56" t="s">
        <v>104</v>
      </c>
      <c r="H15" s="53" t="s">
        <v>117</v>
      </c>
    </row>
    <row r="16" spans="1:11" ht="25.5" x14ac:dyDescent="0.2">
      <c r="A16" s="7">
        <v>8</v>
      </c>
      <c r="B16" s="7" t="s">
        <v>61</v>
      </c>
      <c r="C16" s="88" t="s">
        <v>62</v>
      </c>
      <c r="D16" s="18">
        <v>114437122</v>
      </c>
      <c r="E16" s="8">
        <v>82271124</v>
      </c>
      <c r="F16" s="8">
        <v>196708246</v>
      </c>
      <c r="G16" s="8">
        <v>7331417.3200000003</v>
      </c>
      <c r="H16" s="8">
        <v>3.727051340796359</v>
      </c>
      <c r="I16" s="5">
        <v>120000000</v>
      </c>
      <c r="J16" s="5">
        <f>+G16+I16</f>
        <v>127331417.31999999</v>
      </c>
      <c r="K16" s="5">
        <f>+J16/F16*100</f>
        <v>64.731102996058425</v>
      </c>
    </row>
    <row r="17" spans="1:8" ht="38.25" x14ac:dyDescent="0.2">
      <c r="A17" s="51" t="s">
        <v>113</v>
      </c>
      <c r="B17" s="51" t="s">
        <v>116</v>
      </c>
      <c r="C17" s="51" t="s">
        <v>111</v>
      </c>
      <c r="D17" s="53" t="s">
        <v>121</v>
      </c>
      <c r="E17" s="56" t="s">
        <v>100</v>
      </c>
      <c r="F17" s="56" t="s">
        <v>101</v>
      </c>
      <c r="G17" s="56" t="s">
        <v>104</v>
      </c>
      <c r="H17" s="53" t="s">
        <v>117</v>
      </c>
    </row>
    <row r="18" spans="1:8" x14ac:dyDescent="0.2">
      <c r="A18" s="7">
        <v>9</v>
      </c>
      <c r="B18" s="7" t="s">
        <v>63</v>
      </c>
      <c r="C18" s="7" t="s">
        <v>64</v>
      </c>
      <c r="D18" s="18">
        <v>65114000</v>
      </c>
      <c r="E18" s="8">
        <v>-20000000</v>
      </c>
      <c r="F18" s="8">
        <v>45114000</v>
      </c>
      <c r="G18" s="8">
        <v>45070955.469999999</v>
      </c>
      <c r="H18" s="8">
        <v>99.904587201312225</v>
      </c>
    </row>
    <row r="19" spans="1:8" ht="38.25" x14ac:dyDescent="0.2">
      <c r="A19" s="51" t="s">
        <v>113</v>
      </c>
      <c r="B19" s="51" t="s">
        <v>116</v>
      </c>
      <c r="C19" s="51" t="s">
        <v>111</v>
      </c>
      <c r="D19" s="53" t="s">
        <v>121</v>
      </c>
      <c r="E19" s="56" t="s">
        <v>100</v>
      </c>
      <c r="F19" s="56" t="s">
        <v>101</v>
      </c>
      <c r="G19" s="56" t="s">
        <v>104</v>
      </c>
      <c r="H19" s="53" t="s">
        <v>117</v>
      </c>
    </row>
    <row r="20" spans="1:8" ht="25.5" x14ac:dyDescent="0.2">
      <c r="A20" s="7">
        <v>10</v>
      </c>
      <c r="B20" s="7" t="s">
        <v>65</v>
      </c>
      <c r="C20" s="88" t="s">
        <v>66</v>
      </c>
      <c r="D20" s="18">
        <v>106775000</v>
      </c>
      <c r="E20" s="8">
        <v>0</v>
      </c>
      <c r="F20" s="8">
        <v>106775000</v>
      </c>
      <c r="G20" s="8">
        <v>20849119.25</v>
      </c>
      <c r="H20" s="8">
        <v>19.526217981737297</v>
      </c>
    </row>
    <row r="21" spans="1:8" ht="38.25" x14ac:dyDescent="0.2">
      <c r="A21" s="51" t="s">
        <v>113</v>
      </c>
      <c r="B21" s="51" t="s">
        <v>116</v>
      </c>
      <c r="C21" s="51" t="s">
        <v>111</v>
      </c>
      <c r="D21" s="53" t="s">
        <v>121</v>
      </c>
      <c r="E21" s="56" t="s">
        <v>100</v>
      </c>
      <c r="F21" s="56" t="s">
        <v>101</v>
      </c>
      <c r="G21" s="56" t="s">
        <v>104</v>
      </c>
      <c r="H21" s="53" t="s">
        <v>117</v>
      </c>
    </row>
    <row r="22" spans="1:8" ht="25.5" x14ac:dyDescent="0.2">
      <c r="A22" s="7">
        <v>11</v>
      </c>
      <c r="B22" s="7" t="s">
        <v>67</v>
      </c>
      <c r="C22" s="88" t="s">
        <v>68</v>
      </c>
      <c r="D22" s="18">
        <v>36265000</v>
      </c>
      <c r="E22" s="8">
        <v>0</v>
      </c>
      <c r="F22" s="8">
        <v>36265000</v>
      </c>
      <c r="G22" s="8">
        <v>4144196</v>
      </c>
      <c r="H22" s="8">
        <v>11.427536191920582</v>
      </c>
    </row>
    <row r="23" spans="1:8" ht="38.25" x14ac:dyDescent="0.2">
      <c r="A23" s="51" t="s">
        <v>113</v>
      </c>
      <c r="B23" s="51" t="s">
        <v>116</v>
      </c>
      <c r="C23" s="51" t="s">
        <v>111</v>
      </c>
      <c r="D23" s="53" t="s">
        <v>121</v>
      </c>
      <c r="E23" s="56" t="s">
        <v>100</v>
      </c>
      <c r="F23" s="56" t="s">
        <v>101</v>
      </c>
      <c r="G23" s="56" t="s">
        <v>104</v>
      </c>
      <c r="H23" s="53" t="s">
        <v>117</v>
      </c>
    </row>
    <row r="24" spans="1:8" ht="25.5" x14ac:dyDescent="0.2">
      <c r="A24" s="7">
        <v>12</v>
      </c>
      <c r="B24" s="7" t="s">
        <v>69</v>
      </c>
      <c r="C24" s="88" t="s">
        <v>70</v>
      </c>
      <c r="D24" s="18">
        <v>20000000</v>
      </c>
      <c r="E24" s="8">
        <v>0</v>
      </c>
      <c r="F24" s="8">
        <v>20000000</v>
      </c>
      <c r="G24" s="8">
        <v>11253548.800000001</v>
      </c>
      <c r="H24" s="8">
        <v>56.267744</v>
      </c>
    </row>
    <row r="25" spans="1:8" ht="38.25" x14ac:dyDescent="0.2">
      <c r="A25" s="51" t="s">
        <v>113</v>
      </c>
      <c r="B25" s="51" t="s">
        <v>116</v>
      </c>
      <c r="C25" s="51" t="s">
        <v>111</v>
      </c>
      <c r="D25" s="53" t="s">
        <v>121</v>
      </c>
      <c r="E25" s="56" t="s">
        <v>100</v>
      </c>
      <c r="F25" s="56" t="s">
        <v>101</v>
      </c>
      <c r="G25" s="56" t="s">
        <v>104</v>
      </c>
      <c r="H25" s="53" t="s">
        <v>117</v>
      </c>
    </row>
    <row r="26" spans="1:8" x14ac:dyDescent="0.2">
      <c r="A26" s="7">
        <v>13</v>
      </c>
      <c r="B26" s="7" t="s">
        <v>71</v>
      </c>
      <c r="C26" s="7" t="s">
        <v>43</v>
      </c>
      <c r="D26" s="18">
        <v>2038099</v>
      </c>
      <c r="E26" s="8">
        <v>1186125</v>
      </c>
      <c r="F26" s="8">
        <v>3224224</v>
      </c>
      <c r="G26" s="8">
        <v>562501.18000000005</v>
      </c>
      <c r="H26" s="8">
        <v>17.446094936331967</v>
      </c>
    </row>
    <row r="27" spans="1:8" ht="38.25" x14ac:dyDescent="0.2">
      <c r="A27" s="51" t="s">
        <v>113</v>
      </c>
      <c r="B27" s="51" t="s">
        <v>116</v>
      </c>
      <c r="C27" s="51" t="s">
        <v>111</v>
      </c>
      <c r="D27" s="53" t="s">
        <v>121</v>
      </c>
      <c r="E27" s="56" t="s">
        <v>100</v>
      </c>
      <c r="F27" s="56" t="s">
        <v>101</v>
      </c>
      <c r="G27" s="56" t="s">
        <v>104</v>
      </c>
      <c r="H27" s="53" t="s">
        <v>117</v>
      </c>
    </row>
    <row r="28" spans="1:8" ht="38.25" x14ac:dyDescent="0.2">
      <c r="A28" s="7">
        <v>14</v>
      </c>
      <c r="B28" s="7" t="s">
        <v>72</v>
      </c>
      <c r="C28" s="88" t="s">
        <v>73</v>
      </c>
      <c r="D28" s="18">
        <v>5063487</v>
      </c>
      <c r="E28" s="8">
        <v>109891</v>
      </c>
      <c r="F28" s="8">
        <v>5173378</v>
      </c>
      <c r="G28" s="8">
        <v>2902055.42</v>
      </c>
      <c r="H28" s="8">
        <v>56.095947754059331</v>
      </c>
    </row>
    <row r="29" spans="1:8" ht="38.25" x14ac:dyDescent="0.2">
      <c r="A29" s="51" t="s">
        <v>113</v>
      </c>
      <c r="B29" s="51" t="s">
        <v>116</v>
      </c>
      <c r="C29" s="51" t="s">
        <v>111</v>
      </c>
      <c r="D29" s="53" t="s">
        <v>121</v>
      </c>
      <c r="E29" s="56" t="s">
        <v>100</v>
      </c>
      <c r="F29" s="56" t="s">
        <v>101</v>
      </c>
      <c r="G29" s="56" t="s">
        <v>104</v>
      </c>
      <c r="H29" s="53" t="s">
        <v>117</v>
      </c>
    </row>
    <row r="30" spans="1:8" ht="38.25" x14ac:dyDescent="0.2">
      <c r="A30" s="7">
        <v>15</v>
      </c>
      <c r="B30" s="7" t="s">
        <v>74</v>
      </c>
      <c r="C30" s="88" t="s">
        <v>75</v>
      </c>
      <c r="D30" s="18">
        <v>1016500</v>
      </c>
      <c r="E30" s="8">
        <v>95000</v>
      </c>
      <c r="F30" s="8">
        <v>1111500</v>
      </c>
      <c r="G30" s="8">
        <v>159362.9</v>
      </c>
      <c r="H30" s="8">
        <v>14.337642825011246</v>
      </c>
    </row>
    <row r="31" spans="1:8" ht="38.25" x14ac:dyDescent="0.2">
      <c r="A31" s="51" t="s">
        <v>113</v>
      </c>
      <c r="B31" s="51" t="s">
        <v>116</v>
      </c>
      <c r="C31" s="51" t="s">
        <v>111</v>
      </c>
      <c r="D31" s="53" t="s">
        <v>121</v>
      </c>
      <c r="E31" s="56" t="s">
        <v>100</v>
      </c>
      <c r="F31" s="56" t="s">
        <v>101</v>
      </c>
      <c r="G31" s="56" t="s">
        <v>104</v>
      </c>
      <c r="H31" s="53" t="s">
        <v>117</v>
      </c>
    </row>
    <row r="32" spans="1:8" x14ac:dyDescent="0.2">
      <c r="A32" s="7">
        <v>16</v>
      </c>
      <c r="B32" s="7" t="s">
        <v>76</v>
      </c>
      <c r="C32" s="7" t="s">
        <v>43</v>
      </c>
      <c r="D32" s="18">
        <v>5605600</v>
      </c>
      <c r="E32" s="8">
        <v>11133900</v>
      </c>
      <c r="F32" s="8">
        <v>16739500</v>
      </c>
      <c r="G32" s="8">
        <v>2708219.06</v>
      </c>
      <c r="H32" s="8">
        <v>16.178613817617013</v>
      </c>
    </row>
    <row r="33" spans="1:11" ht="38.25" x14ac:dyDescent="0.2">
      <c r="A33" s="51" t="s">
        <v>113</v>
      </c>
      <c r="B33" s="51" t="s">
        <v>116</v>
      </c>
      <c r="C33" s="51" t="s">
        <v>111</v>
      </c>
      <c r="D33" s="53" t="s">
        <v>121</v>
      </c>
      <c r="E33" s="56" t="s">
        <v>100</v>
      </c>
      <c r="F33" s="56" t="s">
        <v>101</v>
      </c>
      <c r="G33" s="56" t="s">
        <v>104</v>
      </c>
      <c r="H33" s="53" t="s">
        <v>117</v>
      </c>
    </row>
    <row r="34" spans="1:11" ht="25.5" x14ac:dyDescent="0.2">
      <c r="A34" s="7">
        <v>17</v>
      </c>
      <c r="B34" s="7" t="s">
        <v>77</v>
      </c>
      <c r="C34" s="88" t="s">
        <v>78</v>
      </c>
      <c r="D34" s="18">
        <v>11737038</v>
      </c>
      <c r="E34" s="8">
        <v>-970000</v>
      </c>
      <c r="F34" s="8">
        <v>10767038</v>
      </c>
      <c r="G34" s="8">
        <v>5894770.8399999999</v>
      </c>
      <c r="H34" s="8">
        <v>54.748305337085277</v>
      </c>
    </row>
    <row r="35" spans="1:11" ht="38.25" x14ac:dyDescent="0.2">
      <c r="A35" s="51" t="s">
        <v>113</v>
      </c>
      <c r="B35" s="51" t="s">
        <v>116</v>
      </c>
      <c r="C35" s="51" t="s">
        <v>111</v>
      </c>
      <c r="D35" s="53" t="s">
        <v>121</v>
      </c>
      <c r="E35" s="56" t="s">
        <v>100</v>
      </c>
      <c r="F35" s="56" t="s">
        <v>101</v>
      </c>
      <c r="G35" s="56" t="s">
        <v>104</v>
      </c>
      <c r="H35" s="53" t="s">
        <v>117</v>
      </c>
    </row>
    <row r="36" spans="1:11" ht="38.25" x14ac:dyDescent="0.2">
      <c r="A36" s="7">
        <v>18</v>
      </c>
      <c r="B36" s="7" t="s">
        <v>79</v>
      </c>
      <c r="C36" s="88" t="s">
        <v>80</v>
      </c>
      <c r="D36" s="18">
        <v>38366000</v>
      </c>
      <c r="E36" s="8">
        <v>8756485</v>
      </c>
      <c r="F36" s="8">
        <v>47122485</v>
      </c>
      <c r="G36" s="8">
        <v>3370898.35</v>
      </c>
      <c r="H36" s="8">
        <v>7.1534817189713138</v>
      </c>
    </row>
    <row r="37" spans="1:11" ht="38.25" x14ac:dyDescent="0.2">
      <c r="A37" s="51" t="s">
        <v>113</v>
      </c>
      <c r="B37" s="51" t="s">
        <v>116</v>
      </c>
      <c r="C37" s="51" t="s">
        <v>111</v>
      </c>
      <c r="D37" s="53" t="s">
        <v>121</v>
      </c>
      <c r="E37" s="56" t="s">
        <v>100</v>
      </c>
      <c r="F37" s="56" t="s">
        <v>101</v>
      </c>
      <c r="G37" s="56" t="s">
        <v>104</v>
      </c>
      <c r="H37" s="53" t="s">
        <v>117</v>
      </c>
    </row>
    <row r="38" spans="1:11" ht="38.25" x14ac:dyDescent="0.2">
      <c r="A38" s="7">
        <v>19</v>
      </c>
      <c r="B38" s="7" t="s">
        <v>81</v>
      </c>
      <c r="C38" s="88" t="s">
        <v>82</v>
      </c>
      <c r="D38" s="18">
        <v>110464584</v>
      </c>
      <c r="E38" s="8">
        <v>0</v>
      </c>
      <c r="F38" s="8">
        <v>110464584</v>
      </c>
      <c r="G38" s="8">
        <v>6742319.5700000003</v>
      </c>
      <c r="H38" s="8">
        <v>6.103602915844955</v>
      </c>
    </row>
    <row r="39" spans="1:11" s="6" customFormat="1" x14ac:dyDescent="0.2">
      <c r="A39" s="107" t="s">
        <v>110</v>
      </c>
      <c r="B39" s="107"/>
      <c r="C39" s="107"/>
      <c r="D39" s="89">
        <f>SUM(D2:D38)</f>
        <v>1806985904</v>
      </c>
      <c r="E39" s="49">
        <f>SUM(E2:E38)</f>
        <v>-419812017</v>
      </c>
      <c r="F39" s="49">
        <f>SUM(F2:F38)</f>
        <v>1387173887</v>
      </c>
      <c r="G39" s="49">
        <f>SUM(G2:G38)</f>
        <v>340602768.78999996</v>
      </c>
      <c r="H39" s="49">
        <f>+G39/F39*100</f>
        <v>24.55371831765169</v>
      </c>
      <c r="I39" s="54"/>
      <c r="J39" s="54"/>
      <c r="K39" s="54"/>
    </row>
  </sheetData>
  <mergeCells count="1">
    <mergeCell ref="A39:C39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P58"/>
  <sheetViews>
    <sheetView showGridLines="0" topLeftCell="A4" zoomScaleNormal="100" zoomScaleSheetLayoutView="118" workbookViewId="0">
      <selection activeCell="O12" sqref="O12"/>
    </sheetView>
  </sheetViews>
  <sheetFormatPr baseColWidth="10" defaultRowHeight="12.75" x14ac:dyDescent="0.2"/>
  <cols>
    <col min="1" max="1" width="4" style="4" bestFit="1" customWidth="1"/>
    <col min="2" max="2" width="17" style="4" bestFit="1" customWidth="1"/>
    <col min="3" max="3" width="41" style="4" customWidth="1"/>
    <col min="4" max="4" width="17" style="5" bestFit="1" customWidth="1"/>
    <col min="5" max="5" width="16.5703125" style="5" bestFit="1" customWidth="1"/>
    <col min="6" max="6" width="16.28515625" style="5" bestFit="1" customWidth="1"/>
    <col min="7" max="7" width="16.5703125" style="5" bestFit="1" customWidth="1"/>
    <col min="8" max="8" width="14" style="5" bestFit="1" customWidth="1"/>
    <col min="9" max="9" width="18.7109375" style="5" customWidth="1"/>
    <col min="10" max="10" width="16.5703125" style="5" bestFit="1" customWidth="1"/>
    <col min="11" max="11" width="15.85546875" style="5" bestFit="1" customWidth="1"/>
    <col min="12" max="12" width="7.85546875" style="5" bestFit="1" customWidth="1"/>
    <col min="13" max="13" width="14.85546875" style="5" bestFit="1" customWidth="1"/>
    <col min="14" max="14" width="13.85546875" style="4" bestFit="1" customWidth="1"/>
    <col min="15" max="16384" width="11.42578125" style="4"/>
  </cols>
  <sheetData>
    <row r="1" spans="1:14" s="6" customFormat="1" ht="51" x14ac:dyDescent="0.2">
      <c r="A1" s="51" t="s">
        <v>113</v>
      </c>
      <c r="B1" s="51" t="s">
        <v>116</v>
      </c>
      <c r="C1" s="51" t="s">
        <v>111</v>
      </c>
      <c r="D1" s="84" t="s">
        <v>118</v>
      </c>
      <c r="E1" s="84" t="s">
        <v>119</v>
      </c>
      <c r="F1" s="84" t="s">
        <v>120</v>
      </c>
      <c r="G1" s="85" t="s">
        <v>121</v>
      </c>
      <c r="H1" s="85" t="s">
        <v>122</v>
      </c>
      <c r="I1" s="86" t="s">
        <v>100</v>
      </c>
      <c r="J1" s="86" t="s">
        <v>101</v>
      </c>
      <c r="K1" s="86" t="s">
        <v>104</v>
      </c>
      <c r="L1" s="87" t="s">
        <v>117</v>
      </c>
      <c r="M1" s="54"/>
    </row>
    <row r="2" spans="1:14" x14ac:dyDescent="0.2">
      <c r="A2" s="7">
        <v>1</v>
      </c>
      <c r="B2" s="7" t="s">
        <v>42</v>
      </c>
      <c r="C2" s="7" t="s">
        <v>43</v>
      </c>
      <c r="D2" s="69">
        <v>49963397</v>
      </c>
      <c r="E2" s="69">
        <v>49963397</v>
      </c>
      <c r="F2" s="69">
        <f>+E2-D2</f>
        <v>0</v>
      </c>
      <c r="G2" s="18">
        <v>49963397</v>
      </c>
      <c r="H2" s="18">
        <f>+G2-E2</f>
        <v>0</v>
      </c>
      <c r="I2" s="93">
        <v>-9556488</v>
      </c>
      <c r="J2" s="93">
        <v>40406909</v>
      </c>
      <c r="K2" s="93">
        <v>10659062.77</v>
      </c>
      <c r="L2" s="8">
        <f>+K2/J2*100</f>
        <v>26.379307484272058</v>
      </c>
      <c r="M2" s="96">
        <v>-9556488</v>
      </c>
      <c r="N2" s="81">
        <f>+I2-M2</f>
        <v>0</v>
      </c>
    </row>
    <row r="3" spans="1:14" x14ac:dyDescent="0.2">
      <c r="A3" s="7">
        <v>2</v>
      </c>
      <c r="B3" s="7" t="s">
        <v>44</v>
      </c>
      <c r="C3" s="7" t="s">
        <v>45</v>
      </c>
      <c r="D3" s="69">
        <v>234777859</v>
      </c>
      <c r="E3" s="69">
        <v>234777859</v>
      </c>
      <c r="F3" s="69">
        <f t="shared" ref="F3:F20" si="0">+E3-D3</f>
        <v>0</v>
      </c>
      <c r="G3" s="18">
        <v>234777859</v>
      </c>
      <c r="H3" s="18">
        <f t="shared" ref="H3:H20" si="1">+G3-E3</f>
        <v>0</v>
      </c>
      <c r="I3" s="93">
        <v>5827407</v>
      </c>
      <c r="J3" s="93">
        <v>240605266</v>
      </c>
      <c r="K3" s="93">
        <v>123684192.51000001</v>
      </c>
      <c r="L3" s="8">
        <f t="shared" ref="L3:L21" si="2">+K3/J3*100</f>
        <v>51.40543869476241</v>
      </c>
      <c r="M3" s="96">
        <v>5827407</v>
      </c>
      <c r="N3" s="81">
        <f t="shared" ref="N3:N21" si="3">+I3-M3</f>
        <v>0</v>
      </c>
    </row>
    <row r="4" spans="1:14" x14ac:dyDescent="0.2">
      <c r="A4" s="7">
        <v>3</v>
      </c>
      <c r="B4" s="7" t="s">
        <v>46</v>
      </c>
      <c r="C4" s="7" t="s">
        <v>43</v>
      </c>
      <c r="D4" s="69">
        <v>79820246</v>
      </c>
      <c r="E4" s="69">
        <v>79820246</v>
      </c>
      <c r="F4" s="69">
        <f t="shared" si="0"/>
        <v>0</v>
      </c>
      <c r="G4" s="18">
        <v>79820246</v>
      </c>
      <c r="H4" s="18">
        <f t="shared" si="1"/>
        <v>0</v>
      </c>
      <c r="I4" s="93">
        <v>-13514945</v>
      </c>
      <c r="J4" s="93">
        <v>66305301</v>
      </c>
      <c r="K4" s="93">
        <v>35526816.909999996</v>
      </c>
      <c r="L4" s="8">
        <f t="shared" si="2"/>
        <v>53.580658520802125</v>
      </c>
      <c r="M4" s="96">
        <v>-13514945</v>
      </c>
      <c r="N4" s="81">
        <f t="shared" si="3"/>
        <v>0</v>
      </c>
    </row>
    <row r="5" spans="1:14" ht="38.25" x14ac:dyDescent="0.2">
      <c r="A5" s="7">
        <v>4</v>
      </c>
      <c r="B5" s="7" t="s">
        <v>47</v>
      </c>
      <c r="C5" s="88" t="s">
        <v>48</v>
      </c>
      <c r="D5" s="69">
        <v>194228289</v>
      </c>
      <c r="E5" s="69">
        <v>531228289</v>
      </c>
      <c r="F5" s="69">
        <f t="shared" si="0"/>
        <v>337000000</v>
      </c>
      <c r="G5" s="18">
        <v>531228289</v>
      </c>
      <c r="H5" s="18">
        <f t="shared" si="1"/>
        <v>0</v>
      </c>
      <c r="I5" s="93">
        <v>-332561821</v>
      </c>
      <c r="J5" s="93">
        <v>198666468</v>
      </c>
      <c r="K5" s="93">
        <v>43428631.68</v>
      </c>
      <c r="L5" s="8">
        <f t="shared" si="2"/>
        <v>21.860071363427068</v>
      </c>
      <c r="M5" s="96">
        <v>-332561821</v>
      </c>
      <c r="N5" s="81">
        <f t="shared" si="3"/>
        <v>0</v>
      </c>
    </row>
    <row r="6" spans="1:14" ht="38.25" x14ac:dyDescent="0.2">
      <c r="A6" s="7">
        <v>5</v>
      </c>
      <c r="B6" s="7" t="s">
        <v>49</v>
      </c>
      <c r="C6" s="88" t="s">
        <v>50</v>
      </c>
      <c r="D6" s="69">
        <v>189270460</v>
      </c>
      <c r="E6" s="69">
        <v>304270460</v>
      </c>
      <c r="F6" s="69">
        <f t="shared" si="0"/>
        <v>115000000</v>
      </c>
      <c r="G6" s="18">
        <v>304270460</v>
      </c>
      <c r="H6" s="18">
        <f t="shared" si="1"/>
        <v>0</v>
      </c>
      <c r="I6" s="93">
        <v>-129148139</v>
      </c>
      <c r="J6" s="93">
        <v>175122321</v>
      </c>
      <c r="K6" s="93">
        <v>67920458.030000001</v>
      </c>
      <c r="L6" s="8">
        <f t="shared" si="2"/>
        <v>38.78458076740543</v>
      </c>
      <c r="M6" s="96">
        <v>-129148139</v>
      </c>
      <c r="N6" s="81">
        <f t="shared" si="3"/>
        <v>0</v>
      </c>
    </row>
    <row r="7" spans="1:14" ht="25.5" x14ac:dyDescent="0.2">
      <c r="A7" s="7">
        <v>6</v>
      </c>
      <c r="B7" s="7" t="s">
        <v>58</v>
      </c>
      <c r="C7" s="88" t="s">
        <v>59</v>
      </c>
      <c r="D7" s="69">
        <v>48633663</v>
      </c>
      <c r="E7" s="69">
        <v>48633663</v>
      </c>
      <c r="F7" s="69">
        <f t="shared" si="0"/>
        <v>0</v>
      </c>
      <c r="G7" s="18">
        <v>48633663</v>
      </c>
      <c r="H7" s="18">
        <f t="shared" si="1"/>
        <v>0</v>
      </c>
      <c r="I7" s="93">
        <v>-27296731</v>
      </c>
      <c r="J7" s="93">
        <v>21336932</v>
      </c>
      <c r="K7" s="93">
        <v>6252596.0599999996</v>
      </c>
      <c r="L7" s="8">
        <f t="shared" si="2"/>
        <v>29.304100795747019</v>
      </c>
      <c r="M7" s="96">
        <v>-27296731</v>
      </c>
      <c r="N7" s="81">
        <f t="shared" si="3"/>
        <v>0</v>
      </c>
    </row>
    <row r="8" spans="1:14" x14ac:dyDescent="0.2">
      <c r="A8" s="7">
        <v>7</v>
      </c>
      <c r="B8" s="7" t="s">
        <v>60</v>
      </c>
      <c r="C8" s="7" t="s">
        <v>43</v>
      </c>
      <c r="D8" s="69">
        <v>41409560</v>
      </c>
      <c r="E8" s="69">
        <v>41409560</v>
      </c>
      <c r="F8" s="69">
        <f t="shared" si="0"/>
        <v>0</v>
      </c>
      <c r="G8" s="18">
        <v>41409560</v>
      </c>
      <c r="H8" s="18">
        <f t="shared" si="1"/>
        <v>0</v>
      </c>
      <c r="I8" s="93">
        <v>3576699</v>
      </c>
      <c r="J8" s="93">
        <v>44986259</v>
      </c>
      <c r="K8" s="93">
        <v>16171106.01</v>
      </c>
      <c r="L8" s="8">
        <f t="shared" si="2"/>
        <v>35.946767678548241</v>
      </c>
      <c r="M8" s="96">
        <v>3705514</v>
      </c>
      <c r="N8" s="81">
        <f t="shared" si="3"/>
        <v>-128815</v>
      </c>
    </row>
    <row r="9" spans="1:14" ht="25.5" x14ac:dyDescent="0.2">
      <c r="A9" s="7">
        <v>8</v>
      </c>
      <c r="B9" s="7" t="s">
        <v>61</v>
      </c>
      <c r="C9" s="88" t="s">
        <v>62</v>
      </c>
      <c r="D9" s="69">
        <v>41437122</v>
      </c>
      <c r="E9" s="69">
        <v>114437122</v>
      </c>
      <c r="F9" s="69">
        <f t="shared" si="0"/>
        <v>73000000</v>
      </c>
      <c r="G9" s="18">
        <v>114437122</v>
      </c>
      <c r="H9" s="18">
        <f t="shared" si="1"/>
        <v>0</v>
      </c>
      <c r="I9" s="93">
        <v>82273404</v>
      </c>
      <c r="J9" s="93">
        <v>196710526</v>
      </c>
      <c r="K9" s="93">
        <v>9428816.4299999997</v>
      </c>
      <c r="L9" s="8">
        <f t="shared" si="2"/>
        <v>4.7932444804707606</v>
      </c>
      <c r="M9" s="96">
        <v>82144589</v>
      </c>
      <c r="N9" s="81">
        <f t="shared" si="3"/>
        <v>128815</v>
      </c>
    </row>
    <row r="10" spans="1:14" x14ac:dyDescent="0.2">
      <c r="A10" s="7">
        <v>9</v>
      </c>
      <c r="B10" s="7" t="s">
        <v>63</v>
      </c>
      <c r="C10" s="7" t="s">
        <v>64</v>
      </c>
      <c r="D10" s="69">
        <v>65114000</v>
      </c>
      <c r="E10" s="69">
        <v>65114000</v>
      </c>
      <c r="F10" s="69">
        <f t="shared" si="0"/>
        <v>0</v>
      </c>
      <c r="G10" s="18">
        <v>65114000</v>
      </c>
      <c r="H10" s="18">
        <f t="shared" si="1"/>
        <v>0</v>
      </c>
      <c r="I10" s="93">
        <v>-20000000</v>
      </c>
      <c r="J10" s="93">
        <v>45114000</v>
      </c>
      <c r="K10" s="93">
        <v>45070955.469999999</v>
      </c>
      <c r="L10" s="8">
        <f t="shared" si="2"/>
        <v>99.904587201312239</v>
      </c>
      <c r="M10" s="96">
        <v>-20000000</v>
      </c>
      <c r="N10" s="81">
        <f t="shared" si="3"/>
        <v>0</v>
      </c>
    </row>
    <row r="11" spans="1:14" ht="25.5" x14ac:dyDescent="0.2">
      <c r="A11" s="7">
        <v>10</v>
      </c>
      <c r="B11" s="7" t="s">
        <v>65</v>
      </c>
      <c r="C11" s="88" t="s">
        <v>66</v>
      </c>
      <c r="D11" s="69">
        <v>106775000</v>
      </c>
      <c r="E11" s="69">
        <v>106775000</v>
      </c>
      <c r="F11" s="69">
        <f t="shared" si="0"/>
        <v>0</v>
      </c>
      <c r="G11" s="18">
        <v>106775000</v>
      </c>
      <c r="H11" s="18">
        <f t="shared" si="1"/>
        <v>0</v>
      </c>
      <c r="I11" s="93">
        <v>0</v>
      </c>
      <c r="J11" s="93">
        <v>106775000</v>
      </c>
      <c r="K11" s="93">
        <v>26189524.899999999</v>
      </c>
      <c r="L11" s="8">
        <f t="shared" si="2"/>
        <v>24.527768578787168</v>
      </c>
      <c r="M11" s="96">
        <v>0</v>
      </c>
      <c r="N11" s="81">
        <f t="shared" si="3"/>
        <v>0</v>
      </c>
    </row>
    <row r="12" spans="1:14" ht="25.5" x14ac:dyDescent="0.2">
      <c r="A12" s="7">
        <v>11</v>
      </c>
      <c r="B12" s="7" t="s">
        <v>67</v>
      </c>
      <c r="C12" s="88" t="s">
        <v>68</v>
      </c>
      <c r="D12" s="69">
        <v>96265000</v>
      </c>
      <c r="E12" s="69">
        <v>36265000</v>
      </c>
      <c r="F12" s="69">
        <f t="shared" si="0"/>
        <v>-60000000</v>
      </c>
      <c r="G12" s="18">
        <v>36265000</v>
      </c>
      <c r="H12" s="18">
        <f t="shared" si="1"/>
        <v>0</v>
      </c>
      <c r="I12" s="93">
        <v>0</v>
      </c>
      <c r="J12" s="93">
        <v>36265000</v>
      </c>
      <c r="K12" s="93">
        <v>8906210.5</v>
      </c>
      <c r="L12" s="8">
        <f t="shared" si="2"/>
        <v>24.55869433337929</v>
      </c>
      <c r="M12" s="96">
        <v>0</v>
      </c>
      <c r="N12" s="81">
        <f t="shared" si="3"/>
        <v>0</v>
      </c>
    </row>
    <row r="13" spans="1:14" ht="25.5" x14ac:dyDescent="0.2">
      <c r="A13" s="7">
        <v>12</v>
      </c>
      <c r="B13" s="7" t="s">
        <v>69</v>
      </c>
      <c r="C13" s="88" t="s">
        <v>70</v>
      </c>
      <c r="D13" s="69">
        <v>20000000</v>
      </c>
      <c r="E13" s="69">
        <v>20000000</v>
      </c>
      <c r="F13" s="69">
        <f t="shared" si="0"/>
        <v>0</v>
      </c>
      <c r="G13" s="18">
        <v>20000000</v>
      </c>
      <c r="H13" s="18">
        <f t="shared" si="1"/>
        <v>0</v>
      </c>
      <c r="I13" s="93">
        <v>0</v>
      </c>
      <c r="J13" s="93">
        <v>20000000</v>
      </c>
      <c r="K13" s="93">
        <v>11253548.800000001</v>
      </c>
      <c r="L13" s="8">
        <f t="shared" si="2"/>
        <v>56.267744000000008</v>
      </c>
      <c r="M13" s="96">
        <v>0</v>
      </c>
      <c r="N13" s="81">
        <f t="shared" si="3"/>
        <v>0</v>
      </c>
    </row>
    <row r="14" spans="1:14" x14ac:dyDescent="0.2">
      <c r="A14" s="7">
        <v>13</v>
      </c>
      <c r="B14" s="7" t="s">
        <v>71</v>
      </c>
      <c r="C14" s="7" t="s">
        <v>43</v>
      </c>
      <c r="D14" s="69">
        <v>2038099</v>
      </c>
      <c r="E14" s="69">
        <v>2038099</v>
      </c>
      <c r="F14" s="69">
        <f t="shared" si="0"/>
        <v>0</v>
      </c>
      <c r="G14" s="18">
        <v>2038099</v>
      </c>
      <c r="H14" s="18">
        <f t="shared" si="1"/>
        <v>0</v>
      </c>
      <c r="I14" s="93">
        <v>1212725</v>
      </c>
      <c r="J14" s="93">
        <v>3250824</v>
      </c>
      <c r="K14" s="93">
        <v>611504.38</v>
      </c>
      <c r="L14" s="8">
        <f t="shared" si="2"/>
        <v>18.810750135965527</v>
      </c>
      <c r="M14" s="96">
        <v>1212725</v>
      </c>
      <c r="N14" s="81">
        <f t="shared" si="3"/>
        <v>0</v>
      </c>
    </row>
    <row r="15" spans="1:14" ht="38.25" x14ac:dyDescent="0.2">
      <c r="A15" s="7">
        <v>14</v>
      </c>
      <c r="B15" s="7" t="s">
        <v>72</v>
      </c>
      <c r="C15" s="88" t="s">
        <v>73</v>
      </c>
      <c r="D15" s="69">
        <v>5063487</v>
      </c>
      <c r="E15" s="69">
        <v>5063487</v>
      </c>
      <c r="F15" s="69">
        <f t="shared" si="0"/>
        <v>0</v>
      </c>
      <c r="G15" s="18">
        <v>5063487</v>
      </c>
      <c r="H15" s="18">
        <f t="shared" si="1"/>
        <v>0</v>
      </c>
      <c r="I15" s="93">
        <v>203802</v>
      </c>
      <c r="J15" s="93">
        <v>5267289</v>
      </c>
      <c r="K15" s="93">
        <v>3153547.42</v>
      </c>
      <c r="L15" s="8">
        <f t="shared" si="2"/>
        <v>59.870408097979812</v>
      </c>
      <c r="M15" s="96">
        <v>203802</v>
      </c>
      <c r="N15" s="81">
        <f t="shared" si="3"/>
        <v>0</v>
      </c>
    </row>
    <row r="16" spans="1:14" ht="38.25" x14ac:dyDescent="0.2">
      <c r="A16" s="7">
        <v>15</v>
      </c>
      <c r="B16" s="7" t="s">
        <v>74</v>
      </c>
      <c r="C16" s="88" t="s">
        <v>75</v>
      </c>
      <c r="D16" s="69">
        <v>1016500</v>
      </c>
      <c r="E16" s="69">
        <v>1016500</v>
      </c>
      <c r="F16" s="69">
        <f t="shared" si="0"/>
        <v>0</v>
      </c>
      <c r="G16" s="18">
        <v>1016500</v>
      </c>
      <c r="H16" s="18">
        <f t="shared" si="1"/>
        <v>0</v>
      </c>
      <c r="I16" s="93">
        <v>-25511</v>
      </c>
      <c r="J16" s="93">
        <v>990989</v>
      </c>
      <c r="K16" s="93">
        <v>315347.90000000002</v>
      </c>
      <c r="L16" s="8">
        <f t="shared" si="2"/>
        <v>31.821533841445266</v>
      </c>
      <c r="M16" s="96">
        <v>-25511</v>
      </c>
      <c r="N16" s="81">
        <f t="shared" si="3"/>
        <v>0</v>
      </c>
    </row>
    <row r="17" spans="1:14" x14ac:dyDescent="0.2">
      <c r="A17" s="7">
        <v>16</v>
      </c>
      <c r="B17" s="7" t="s">
        <v>76</v>
      </c>
      <c r="C17" s="7" t="s">
        <v>43</v>
      </c>
      <c r="D17" s="69">
        <v>5605600</v>
      </c>
      <c r="E17" s="69">
        <v>5605600</v>
      </c>
      <c r="F17" s="69">
        <f t="shared" si="0"/>
        <v>0</v>
      </c>
      <c r="G17" s="18">
        <v>5605600</v>
      </c>
      <c r="H17" s="18">
        <f t="shared" si="1"/>
        <v>0</v>
      </c>
      <c r="I17" s="93">
        <v>11133900</v>
      </c>
      <c r="J17" s="93">
        <v>16739500</v>
      </c>
      <c r="K17" s="93">
        <v>3047840.35</v>
      </c>
      <c r="L17" s="8">
        <f t="shared" si="2"/>
        <v>18.207475432360585</v>
      </c>
      <c r="M17" s="96">
        <v>11133900</v>
      </c>
      <c r="N17" s="81">
        <f t="shared" si="3"/>
        <v>0</v>
      </c>
    </row>
    <row r="18" spans="1:14" ht="25.5" x14ac:dyDescent="0.2">
      <c r="A18" s="7">
        <v>17</v>
      </c>
      <c r="B18" s="7" t="s">
        <v>77</v>
      </c>
      <c r="C18" s="88" t="s">
        <v>78</v>
      </c>
      <c r="D18" s="69">
        <v>11737038</v>
      </c>
      <c r="E18" s="69">
        <v>11737038</v>
      </c>
      <c r="F18" s="69">
        <f t="shared" si="0"/>
        <v>0</v>
      </c>
      <c r="G18" s="18">
        <v>11737038</v>
      </c>
      <c r="H18" s="18">
        <f t="shared" si="1"/>
        <v>0</v>
      </c>
      <c r="I18" s="93">
        <v>-955098</v>
      </c>
      <c r="J18" s="93">
        <v>10781940</v>
      </c>
      <c r="K18" s="93">
        <v>6337931.2000000002</v>
      </c>
      <c r="L18" s="8">
        <f t="shared" si="2"/>
        <v>58.782846129731759</v>
      </c>
      <c r="M18" s="96">
        <v>-955098</v>
      </c>
      <c r="N18" s="81">
        <f t="shared" si="3"/>
        <v>0</v>
      </c>
    </row>
    <row r="19" spans="1:14" ht="38.25" x14ac:dyDescent="0.2">
      <c r="A19" s="7">
        <v>18</v>
      </c>
      <c r="B19" s="7" t="s">
        <v>79</v>
      </c>
      <c r="C19" s="88" t="s">
        <v>80</v>
      </c>
      <c r="D19" s="69">
        <v>38366000</v>
      </c>
      <c r="E19" s="69">
        <v>38366000</v>
      </c>
      <c r="F19" s="69">
        <f t="shared" si="0"/>
        <v>0</v>
      </c>
      <c r="G19" s="18">
        <v>38366000</v>
      </c>
      <c r="H19" s="18">
        <f t="shared" si="1"/>
        <v>0</v>
      </c>
      <c r="I19" s="93">
        <v>8756485</v>
      </c>
      <c r="J19" s="93">
        <v>47122485</v>
      </c>
      <c r="K19" s="93">
        <v>3668525.85</v>
      </c>
      <c r="L19" s="8">
        <f t="shared" si="2"/>
        <v>7.7850857186330478</v>
      </c>
      <c r="M19" s="96">
        <v>8756485</v>
      </c>
      <c r="N19" s="81">
        <f t="shared" si="3"/>
        <v>0</v>
      </c>
    </row>
    <row r="20" spans="1:14" ht="38.25" x14ac:dyDescent="0.2">
      <c r="A20" s="7">
        <v>19</v>
      </c>
      <c r="B20" s="7" t="s">
        <v>81</v>
      </c>
      <c r="C20" s="88" t="s">
        <v>82</v>
      </c>
      <c r="D20" s="69">
        <v>110464584</v>
      </c>
      <c r="E20" s="69">
        <v>110464584</v>
      </c>
      <c r="F20" s="69">
        <f t="shared" si="0"/>
        <v>0</v>
      </c>
      <c r="G20" s="18">
        <v>110464584</v>
      </c>
      <c r="H20" s="18">
        <f t="shared" si="1"/>
        <v>0</v>
      </c>
      <c r="I20" s="93">
        <v>0</v>
      </c>
      <c r="J20" s="93">
        <v>110464584</v>
      </c>
      <c r="K20" s="93">
        <v>6742319.5700000003</v>
      </c>
      <c r="L20" s="8">
        <f t="shared" si="2"/>
        <v>6.1036029158449558</v>
      </c>
      <c r="M20" s="96">
        <v>0</v>
      </c>
      <c r="N20" s="81">
        <f t="shared" si="3"/>
        <v>0</v>
      </c>
    </row>
    <row r="21" spans="1:14" s="6" customFormat="1" x14ac:dyDescent="0.2">
      <c r="A21" s="107" t="s">
        <v>110</v>
      </c>
      <c r="B21" s="107"/>
      <c r="C21" s="107"/>
      <c r="D21" s="89">
        <f t="shared" ref="D21:K21" si="4">SUM(D2:D20)</f>
        <v>1341985904</v>
      </c>
      <c r="E21" s="89">
        <f t="shared" si="4"/>
        <v>1806985904</v>
      </c>
      <c r="F21" s="89">
        <f t="shared" si="4"/>
        <v>465000000</v>
      </c>
      <c r="G21" s="89">
        <f t="shared" si="4"/>
        <v>1806985904</v>
      </c>
      <c r="H21" s="89">
        <f t="shared" si="4"/>
        <v>0</v>
      </c>
      <c r="I21" s="89">
        <f t="shared" si="4"/>
        <v>-420074311</v>
      </c>
      <c r="J21" s="89">
        <f t="shared" si="4"/>
        <v>1386911593</v>
      </c>
      <c r="K21" s="89">
        <f t="shared" si="4"/>
        <v>428368936.74000001</v>
      </c>
      <c r="L21" s="49">
        <f t="shared" si="2"/>
        <v>30.886535154948408</v>
      </c>
      <c r="M21" s="89">
        <f>SUM(M2:M20)</f>
        <v>-420074311</v>
      </c>
      <c r="N21" s="81">
        <f t="shared" si="3"/>
        <v>0</v>
      </c>
    </row>
    <row r="22" spans="1:14" ht="14.25" x14ac:dyDescent="0.2">
      <c r="K22" s="48">
        <v>54504545.469999999</v>
      </c>
    </row>
    <row r="23" spans="1:14" x14ac:dyDescent="0.2">
      <c r="G23" s="95">
        <v>2592102000</v>
      </c>
      <c r="J23" s="5">
        <v>2199102000</v>
      </c>
      <c r="K23" s="5">
        <f>+K21+K22</f>
        <v>482873482.21000004</v>
      </c>
    </row>
    <row r="24" spans="1:14" x14ac:dyDescent="0.2">
      <c r="K24" s="5">
        <f>+K23/J21*100</f>
        <v>34.816457274360673</v>
      </c>
    </row>
    <row r="25" spans="1:14" ht="14.25" x14ac:dyDescent="0.2">
      <c r="G25" s="5">
        <f>+G21/G23*100</f>
        <v>69.711219080113366</v>
      </c>
      <c r="J25" s="5">
        <f>+J21/J23*100</f>
        <v>63.067178921214207</v>
      </c>
      <c r="K25" s="83"/>
    </row>
    <row r="26" spans="1:14" ht="14.25" x14ac:dyDescent="0.2">
      <c r="K26" s="48">
        <v>63595238.270000003</v>
      </c>
    </row>
    <row r="28" spans="1:14" x14ac:dyDescent="0.2">
      <c r="K28" s="5">
        <f>+K21+K22+K26</f>
        <v>546468720.48000002</v>
      </c>
    </row>
    <row r="29" spans="1:14" x14ac:dyDescent="0.2">
      <c r="K29" s="5">
        <f>+K28/J21*100</f>
        <v>39.401842427313248</v>
      </c>
    </row>
    <row r="30" spans="1:14" ht="25.5" x14ac:dyDescent="0.2">
      <c r="D30" s="56" t="s">
        <v>125</v>
      </c>
      <c r="E30" s="53" t="s">
        <v>128</v>
      </c>
      <c r="F30" s="53" t="s">
        <v>129</v>
      </c>
      <c r="G30" s="53" t="s">
        <v>130</v>
      </c>
      <c r="K30" s="5">
        <v>120000000</v>
      </c>
    </row>
    <row r="31" spans="1:14" x14ac:dyDescent="0.2">
      <c r="D31" s="8" t="s">
        <v>126</v>
      </c>
      <c r="E31" s="8">
        <v>226630243</v>
      </c>
      <c r="F31" s="8">
        <v>42025609</v>
      </c>
      <c r="G31" s="8">
        <f t="shared" ref="G31:G36" si="5">+F31</f>
        <v>42025609</v>
      </c>
      <c r="K31" s="5">
        <f>+K21+K22+K26+K30</f>
        <v>666468720.48000002</v>
      </c>
    </row>
    <row r="32" spans="1:14" x14ac:dyDescent="0.2">
      <c r="D32" s="8" t="s">
        <v>127</v>
      </c>
      <c r="E32" s="8">
        <v>75500000</v>
      </c>
      <c r="F32" s="8">
        <v>35529259</v>
      </c>
      <c r="G32" s="8">
        <f t="shared" si="5"/>
        <v>35529259</v>
      </c>
      <c r="K32" s="5">
        <f>+K31/J21*100</f>
        <v>48.054160325992754</v>
      </c>
    </row>
    <row r="33" spans="4:16" s="5" customFormat="1" x14ac:dyDescent="0.2">
      <c r="D33" s="8" t="s">
        <v>132</v>
      </c>
      <c r="E33" s="8">
        <v>80575806</v>
      </c>
      <c r="F33" s="8">
        <v>0</v>
      </c>
      <c r="G33" s="8">
        <f t="shared" si="5"/>
        <v>0</v>
      </c>
      <c r="N33" s="4"/>
      <c r="O33" s="4"/>
      <c r="P33" s="4"/>
    </row>
    <row r="34" spans="4:16" s="5" customFormat="1" x14ac:dyDescent="0.2">
      <c r="D34" s="8" t="s">
        <v>132</v>
      </c>
      <c r="E34" s="8">
        <v>109104635</v>
      </c>
      <c r="F34" s="8">
        <v>33524612</v>
      </c>
      <c r="G34" s="8">
        <f t="shared" si="5"/>
        <v>33524612</v>
      </c>
      <c r="N34" s="4"/>
      <c r="O34" s="4"/>
      <c r="P34" s="4"/>
    </row>
    <row r="35" spans="4:16" s="5" customFormat="1" x14ac:dyDescent="0.2">
      <c r="D35" s="8" t="s">
        <v>133</v>
      </c>
      <c r="E35" s="8">
        <v>28528829</v>
      </c>
      <c r="F35" s="8">
        <v>28528829</v>
      </c>
      <c r="G35" s="8">
        <f t="shared" si="5"/>
        <v>28528829</v>
      </c>
      <c r="N35" s="4"/>
      <c r="O35" s="4"/>
      <c r="P35" s="4"/>
    </row>
    <row r="36" spans="4:16" s="5" customFormat="1" x14ac:dyDescent="0.2">
      <c r="D36" s="8" t="s">
        <v>133</v>
      </c>
      <c r="E36" s="8">
        <v>39970741</v>
      </c>
      <c r="F36" s="8">
        <v>29978055</v>
      </c>
      <c r="G36" s="8">
        <f t="shared" si="5"/>
        <v>29978055</v>
      </c>
      <c r="N36" s="4"/>
      <c r="O36" s="4"/>
      <c r="P36" s="4"/>
    </row>
    <row r="37" spans="4:16" s="5" customFormat="1" x14ac:dyDescent="0.2">
      <c r="D37" s="108" t="s">
        <v>110</v>
      </c>
      <c r="E37" s="108"/>
      <c r="F37" s="49">
        <f>SUM(F31:F36)</f>
        <v>169586364</v>
      </c>
      <c r="G37" s="49">
        <f>SUM(G31:G36)</f>
        <v>169586364</v>
      </c>
      <c r="N37" s="4"/>
      <c r="O37" s="4"/>
      <c r="P37" s="4"/>
    </row>
    <row r="40" spans="4:16" s="5" customFormat="1" ht="14.25" x14ac:dyDescent="0.2">
      <c r="I40" s="83"/>
      <c r="N40" s="4"/>
      <c r="O40" s="4"/>
      <c r="P40" s="4"/>
    </row>
    <row r="42" spans="4:16" s="5" customFormat="1" x14ac:dyDescent="0.2">
      <c r="I42" s="5">
        <f>+J21/2199102000*100</f>
        <v>63.067178921214207</v>
      </c>
      <c r="N42" s="4"/>
      <c r="O42" s="4"/>
      <c r="P42" s="4"/>
    </row>
    <row r="52" spans="3:4" x14ac:dyDescent="0.2">
      <c r="C52" s="16" t="s">
        <v>137</v>
      </c>
      <c r="D52" s="90">
        <f>+J21</f>
        <v>1386911593</v>
      </c>
    </row>
    <row r="53" spans="3:4" x14ac:dyDescent="0.2">
      <c r="C53" s="16" t="s">
        <v>138</v>
      </c>
      <c r="D53" s="90">
        <f>+K21</f>
        <v>428368936.74000001</v>
      </c>
    </row>
    <row r="54" spans="3:4" x14ac:dyDescent="0.2">
      <c r="C54" s="16" t="s">
        <v>141</v>
      </c>
      <c r="D54" s="90">
        <f>+K22</f>
        <v>54504545.469999999</v>
      </c>
    </row>
    <row r="55" spans="3:4" x14ac:dyDescent="0.2">
      <c r="C55" s="16" t="s">
        <v>140</v>
      </c>
      <c r="D55" s="90">
        <f>+K26</f>
        <v>63595238.270000003</v>
      </c>
    </row>
    <row r="56" spans="3:4" x14ac:dyDescent="0.2">
      <c r="C56" s="16" t="s">
        <v>139</v>
      </c>
      <c r="D56" s="90">
        <f>+K30</f>
        <v>120000000</v>
      </c>
    </row>
    <row r="57" spans="3:4" x14ac:dyDescent="0.2">
      <c r="C57" s="91" t="s">
        <v>142</v>
      </c>
      <c r="D57" s="92">
        <f>+D53+D54+D55+D56</f>
        <v>666468720.48000002</v>
      </c>
    </row>
    <row r="58" spans="3:4" x14ac:dyDescent="0.2">
      <c r="C58" s="91" t="s">
        <v>143</v>
      </c>
      <c r="D58" s="92">
        <f>+D57/D52*100</f>
        <v>48.054160325992754</v>
      </c>
    </row>
  </sheetData>
  <mergeCells count="2">
    <mergeCell ref="A21:C21"/>
    <mergeCell ref="D37:E37"/>
  </mergeCells>
  <pageMargins left="0.70866141732283472" right="0.70866141732283472" top="0.74803149606299213" bottom="0.74803149606299213" header="0.31496062992125984" footer="0.31496062992125984"/>
  <pageSetup paperSize="14" scale="68" orientation="landscape" r:id="rId1"/>
  <rowBreaks count="1" manualBreakCount="1">
    <brk id="37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P40"/>
  <sheetViews>
    <sheetView showGridLines="0" zoomScaleNormal="100" zoomScaleSheetLayoutView="118" workbookViewId="0">
      <selection activeCell="K9" sqref="K9"/>
    </sheetView>
  </sheetViews>
  <sheetFormatPr baseColWidth="10" defaultRowHeight="12.75" x14ac:dyDescent="0.2"/>
  <cols>
    <col min="1" max="1" width="4" style="4" bestFit="1" customWidth="1"/>
    <col min="2" max="2" width="17" style="4" bestFit="1" customWidth="1"/>
    <col min="3" max="3" width="41" style="4" customWidth="1"/>
    <col min="4" max="4" width="17" style="5" hidden="1" customWidth="1"/>
    <col min="5" max="5" width="16.5703125" style="5" hidden="1" customWidth="1"/>
    <col min="6" max="6" width="16.28515625" style="5" hidden="1" customWidth="1"/>
    <col min="7" max="7" width="16.5703125" style="5" bestFit="1" customWidth="1"/>
    <col min="8" max="8" width="14" style="5" hidden="1" customWidth="1"/>
    <col min="9" max="9" width="18.7109375" style="5" customWidth="1"/>
    <col min="10" max="10" width="16.5703125" style="5" bestFit="1" customWidth="1"/>
    <col min="11" max="11" width="15.85546875" style="5" bestFit="1" customWidth="1"/>
    <col min="12" max="12" width="7.85546875" style="5" bestFit="1" customWidth="1"/>
    <col min="13" max="13" width="15.85546875" style="5" bestFit="1" customWidth="1"/>
    <col min="14" max="14" width="14.85546875" style="4" bestFit="1" customWidth="1"/>
    <col min="15" max="15" width="15.140625" style="4" bestFit="1" customWidth="1"/>
    <col min="16" max="16384" width="11.42578125" style="4"/>
  </cols>
  <sheetData>
    <row r="1" spans="1:16" s="6" customFormat="1" ht="51" x14ac:dyDescent="0.2">
      <c r="A1" s="51" t="s">
        <v>113</v>
      </c>
      <c r="B1" s="51" t="s">
        <v>116</v>
      </c>
      <c r="C1" s="51" t="s">
        <v>111</v>
      </c>
      <c r="D1" s="84" t="s">
        <v>118</v>
      </c>
      <c r="E1" s="84" t="s">
        <v>119</v>
      </c>
      <c r="F1" s="84" t="s">
        <v>120</v>
      </c>
      <c r="G1" s="53" t="s">
        <v>121</v>
      </c>
      <c r="H1" s="53" t="s">
        <v>122</v>
      </c>
      <c r="I1" s="56" t="s">
        <v>100</v>
      </c>
      <c r="J1" s="56" t="s">
        <v>101</v>
      </c>
      <c r="K1" s="56" t="s">
        <v>104</v>
      </c>
      <c r="L1" s="53" t="s">
        <v>117</v>
      </c>
      <c r="M1" s="54"/>
    </row>
    <row r="2" spans="1:16" x14ac:dyDescent="0.2">
      <c r="A2" s="7">
        <v>1</v>
      </c>
      <c r="B2" s="7" t="s">
        <v>42</v>
      </c>
      <c r="C2" s="7" t="s">
        <v>43</v>
      </c>
      <c r="D2" s="69">
        <v>49963397</v>
      </c>
      <c r="E2" s="69">
        <v>49963397</v>
      </c>
      <c r="F2" s="69">
        <f>+E2-D2</f>
        <v>0</v>
      </c>
      <c r="G2" s="18">
        <v>49963397</v>
      </c>
      <c r="H2" s="18">
        <f>+G2-E2</f>
        <v>0</v>
      </c>
      <c r="I2" s="93">
        <v>-9556488</v>
      </c>
      <c r="J2" s="93">
        <v>40406909</v>
      </c>
      <c r="K2" s="93">
        <v>10659062.77</v>
      </c>
      <c r="L2" s="8">
        <f>+K2/J2*100</f>
        <v>26.379307484272058</v>
      </c>
    </row>
    <row r="3" spans="1:16" ht="51" x14ac:dyDescent="0.2">
      <c r="A3" s="51" t="s">
        <v>113</v>
      </c>
      <c r="B3" s="51" t="s">
        <v>116</v>
      </c>
      <c r="C3" s="51" t="s">
        <v>111</v>
      </c>
      <c r="D3" s="84" t="s">
        <v>118</v>
      </c>
      <c r="E3" s="84" t="s">
        <v>119</v>
      </c>
      <c r="F3" s="84" t="s">
        <v>120</v>
      </c>
      <c r="G3" s="53" t="s">
        <v>121</v>
      </c>
      <c r="H3" s="53" t="s">
        <v>122</v>
      </c>
      <c r="I3" s="56" t="s">
        <v>100</v>
      </c>
      <c r="J3" s="56" t="s">
        <v>101</v>
      </c>
      <c r="K3" s="56" t="s">
        <v>104</v>
      </c>
      <c r="L3" s="53" t="s">
        <v>117</v>
      </c>
    </row>
    <row r="4" spans="1:16" x14ac:dyDescent="0.2">
      <c r="A4" s="7">
        <v>2</v>
      </c>
      <c r="B4" s="7" t="s">
        <v>44</v>
      </c>
      <c r="C4" s="7" t="s">
        <v>45</v>
      </c>
      <c r="D4" s="69">
        <v>234777859</v>
      </c>
      <c r="E4" s="69">
        <v>234777859</v>
      </c>
      <c r="F4" s="69">
        <f t="shared" ref="F4:F38" si="0">+E4-D4</f>
        <v>0</v>
      </c>
      <c r="G4" s="18">
        <v>234777859</v>
      </c>
      <c r="H4" s="18">
        <f>+G4-E4</f>
        <v>0</v>
      </c>
      <c r="I4" s="93">
        <v>5827407</v>
      </c>
      <c r="J4" s="93">
        <v>240605266</v>
      </c>
      <c r="K4" s="93">
        <v>123684192.51000001</v>
      </c>
      <c r="L4" s="8">
        <f t="shared" ref="L4:L39" si="1">+K4/J4*100</f>
        <v>51.40543869476241</v>
      </c>
      <c r="M4" s="5">
        <v>178188738.07999998</v>
      </c>
      <c r="N4" s="81">
        <f>+M4/J4*100</f>
        <v>74.058536225055022</v>
      </c>
    </row>
    <row r="5" spans="1:16" ht="51" x14ac:dyDescent="0.2">
      <c r="A5" s="51" t="s">
        <v>113</v>
      </c>
      <c r="B5" s="51" t="s">
        <v>116</v>
      </c>
      <c r="C5" s="51" t="s">
        <v>111</v>
      </c>
      <c r="D5" s="84" t="s">
        <v>118</v>
      </c>
      <c r="E5" s="84" t="s">
        <v>119</v>
      </c>
      <c r="F5" s="84" t="s">
        <v>120</v>
      </c>
      <c r="G5" s="53" t="s">
        <v>121</v>
      </c>
      <c r="H5" s="53" t="s">
        <v>122</v>
      </c>
      <c r="I5" s="56" t="s">
        <v>100</v>
      </c>
      <c r="J5" s="56" t="s">
        <v>101</v>
      </c>
      <c r="K5" s="56" t="s">
        <v>104</v>
      </c>
      <c r="L5" s="53" t="s">
        <v>117</v>
      </c>
    </row>
    <row r="6" spans="1:16" x14ac:dyDescent="0.2">
      <c r="A6" s="7">
        <v>3</v>
      </c>
      <c r="B6" s="7" t="s">
        <v>46</v>
      </c>
      <c r="C6" s="7" t="s">
        <v>43</v>
      </c>
      <c r="D6" s="69">
        <v>79820246</v>
      </c>
      <c r="E6" s="69">
        <v>79820246</v>
      </c>
      <c r="F6" s="69">
        <f t="shared" si="0"/>
        <v>0</v>
      </c>
      <c r="G6" s="18">
        <v>79820246</v>
      </c>
      <c r="H6" s="18">
        <f>+G6-E6</f>
        <v>0</v>
      </c>
      <c r="I6" s="93">
        <v>-13514945</v>
      </c>
      <c r="J6" s="93">
        <v>66305301</v>
      </c>
      <c r="K6" s="93">
        <v>35526816.909999996</v>
      </c>
      <c r="L6" s="8">
        <f t="shared" si="1"/>
        <v>53.580658520802125</v>
      </c>
    </row>
    <row r="7" spans="1:16" ht="51" x14ac:dyDescent="0.2">
      <c r="A7" s="51" t="s">
        <v>113</v>
      </c>
      <c r="B7" s="51" t="s">
        <v>116</v>
      </c>
      <c r="C7" s="51" t="s">
        <v>111</v>
      </c>
      <c r="D7" s="84" t="s">
        <v>118</v>
      </c>
      <c r="E7" s="84" t="s">
        <v>119</v>
      </c>
      <c r="F7" s="84" t="s">
        <v>120</v>
      </c>
      <c r="G7" s="53" t="s">
        <v>121</v>
      </c>
      <c r="H7" s="53" t="s">
        <v>122</v>
      </c>
      <c r="I7" s="56" t="s">
        <v>100</v>
      </c>
      <c r="J7" s="56" t="s">
        <v>101</v>
      </c>
      <c r="K7" s="56" t="s">
        <v>104</v>
      </c>
      <c r="L7" s="53" t="s">
        <v>117</v>
      </c>
    </row>
    <row r="8" spans="1:16" ht="38.25" x14ac:dyDescent="0.2">
      <c r="A8" s="7">
        <v>4</v>
      </c>
      <c r="B8" s="7" t="s">
        <v>47</v>
      </c>
      <c r="C8" s="88" t="s">
        <v>48</v>
      </c>
      <c r="D8" s="69">
        <v>194228289</v>
      </c>
      <c r="E8" s="69">
        <v>531228289</v>
      </c>
      <c r="F8" s="69">
        <f t="shared" si="0"/>
        <v>337000000</v>
      </c>
      <c r="G8" s="18">
        <v>531228289</v>
      </c>
      <c r="H8" s="18">
        <f>+G8-E8</f>
        <v>0</v>
      </c>
      <c r="I8" s="93">
        <v>-332561821</v>
      </c>
      <c r="J8" s="93">
        <v>198666468</v>
      </c>
      <c r="K8" s="93">
        <v>43428631.68</v>
      </c>
      <c r="L8" s="8">
        <f t="shared" si="1"/>
        <v>21.860071363427068</v>
      </c>
      <c r="M8" s="48">
        <v>63595238.270000003</v>
      </c>
      <c r="O8" s="77">
        <f>+K8+M8</f>
        <v>107023869.95</v>
      </c>
      <c r="P8" s="81">
        <f>+O8/J8*100</f>
        <v>53.871129349317272</v>
      </c>
    </row>
    <row r="9" spans="1:16" ht="51" x14ac:dyDescent="0.2">
      <c r="A9" s="51" t="s">
        <v>113</v>
      </c>
      <c r="B9" s="51" t="s">
        <v>116</v>
      </c>
      <c r="C9" s="51" t="s">
        <v>111</v>
      </c>
      <c r="D9" s="84" t="s">
        <v>118</v>
      </c>
      <c r="E9" s="84" t="s">
        <v>119</v>
      </c>
      <c r="F9" s="84" t="s">
        <v>120</v>
      </c>
      <c r="G9" s="53" t="s">
        <v>121</v>
      </c>
      <c r="H9" s="53" t="s">
        <v>122</v>
      </c>
      <c r="I9" s="56" t="s">
        <v>100</v>
      </c>
      <c r="J9" s="56" t="s">
        <v>101</v>
      </c>
      <c r="K9" s="56" t="s">
        <v>104</v>
      </c>
      <c r="L9" s="53" t="s">
        <v>117</v>
      </c>
    </row>
    <row r="10" spans="1:16" ht="38.25" x14ac:dyDescent="0.2">
      <c r="A10" s="7">
        <v>5</v>
      </c>
      <c r="B10" s="7" t="s">
        <v>49</v>
      </c>
      <c r="C10" s="88" t="s">
        <v>50</v>
      </c>
      <c r="D10" s="69">
        <v>189270460</v>
      </c>
      <c r="E10" s="69">
        <v>304270460</v>
      </c>
      <c r="F10" s="69">
        <f t="shared" si="0"/>
        <v>115000000</v>
      </c>
      <c r="G10" s="18">
        <v>304270460</v>
      </c>
      <c r="H10" s="18">
        <f>+G10-E10</f>
        <v>0</v>
      </c>
      <c r="I10" s="93">
        <v>-129148139</v>
      </c>
      <c r="J10" s="93">
        <v>175122321</v>
      </c>
      <c r="K10" s="93">
        <v>67920458.030000001</v>
      </c>
      <c r="L10" s="8">
        <f t="shared" si="1"/>
        <v>38.78458076740543</v>
      </c>
    </row>
    <row r="11" spans="1:16" ht="51" x14ac:dyDescent="0.2">
      <c r="A11" s="51" t="s">
        <v>113</v>
      </c>
      <c r="B11" s="51" t="s">
        <v>116</v>
      </c>
      <c r="C11" s="51" t="s">
        <v>111</v>
      </c>
      <c r="D11" s="84" t="s">
        <v>118</v>
      </c>
      <c r="E11" s="84" t="s">
        <v>119</v>
      </c>
      <c r="F11" s="84" t="s">
        <v>120</v>
      </c>
      <c r="G11" s="53" t="s">
        <v>121</v>
      </c>
      <c r="H11" s="53" t="s">
        <v>122</v>
      </c>
      <c r="I11" s="56" t="s">
        <v>100</v>
      </c>
      <c r="J11" s="56" t="s">
        <v>101</v>
      </c>
      <c r="K11" s="56" t="s">
        <v>104</v>
      </c>
      <c r="L11" s="53" t="s">
        <v>117</v>
      </c>
    </row>
    <row r="12" spans="1:16" ht="25.5" x14ac:dyDescent="0.2">
      <c r="A12" s="7">
        <v>6</v>
      </c>
      <c r="B12" s="7" t="s">
        <v>58</v>
      </c>
      <c r="C12" s="88" t="s">
        <v>59</v>
      </c>
      <c r="D12" s="69">
        <v>48633663</v>
      </c>
      <c r="E12" s="69">
        <v>48633663</v>
      </c>
      <c r="F12" s="69">
        <f t="shared" si="0"/>
        <v>0</v>
      </c>
      <c r="G12" s="18">
        <v>48633663</v>
      </c>
      <c r="H12" s="18">
        <f>+G12-E12</f>
        <v>0</v>
      </c>
      <c r="I12" s="93">
        <v>-27296731</v>
      </c>
      <c r="J12" s="93">
        <v>21336932</v>
      </c>
      <c r="K12" s="93">
        <v>6252596.0599999996</v>
      </c>
      <c r="L12" s="8">
        <f t="shared" si="1"/>
        <v>29.304100795747019</v>
      </c>
    </row>
    <row r="13" spans="1:16" ht="51" x14ac:dyDescent="0.2">
      <c r="A13" s="51" t="s">
        <v>113</v>
      </c>
      <c r="B13" s="51" t="s">
        <v>116</v>
      </c>
      <c r="C13" s="51" t="s">
        <v>111</v>
      </c>
      <c r="D13" s="84" t="s">
        <v>118</v>
      </c>
      <c r="E13" s="84" t="s">
        <v>119</v>
      </c>
      <c r="F13" s="84" t="s">
        <v>120</v>
      </c>
      <c r="G13" s="53" t="s">
        <v>121</v>
      </c>
      <c r="H13" s="53" t="s">
        <v>122</v>
      </c>
      <c r="I13" s="56" t="s">
        <v>100</v>
      </c>
      <c r="J13" s="56" t="s">
        <v>101</v>
      </c>
      <c r="K13" s="56" t="s">
        <v>104</v>
      </c>
      <c r="L13" s="53" t="s">
        <v>117</v>
      </c>
    </row>
    <row r="14" spans="1:16" x14ac:dyDescent="0.2">
      <c r="A14" s="7">
        <v>7</v>
      </c>
      <c r="B14" s="7" t="s">
        <v>60</v>
      </c>
      <c r="C14" s="7" t="s">
        <v>43</v>
      </c>
      <c r="D14" s="69">
        <v>41409560</v>
      </c>
      <c r="E14" s="69">
        <v>41409560</v>
      </c>
      <c r="F14" s="69">
        <f t="shared" si="0"/>
        <v>0</v>
      </c>
      <c r="G14" s="18">
        <v>41409560</v>
      </c>
      <c r="H14" s="18">
        <f>+G14-E14</f>
        <v>0</v>
      </c>
      <c r="I14" s="93">
        <v>3576699</v>
      </c>
      <c r="J14" s="93">
        <v>44986259</v>
      </c>
      <c r="K14" s="93">
        <v>16171106.01</v>
      </c>
      <c r="L14" s="8">
        <f t="shared" si="1"/>
        <v>35.946767678548241</v>
      </c>
    </row>
    <row r="15" spans="1:16" ht="51" x14ac:dyDescent="0.2">
      <c r="A15" s="51" t="s">
        <v>113</v>
      </c>
      <c r="B15" s="51" t="s">
        <v>116</v>
      </c>
      <c r="C15" s="51" t="s">
        <v>111</v>
      </c>
      <c r="D15" s="84" t="s">
        <v>118</v>
      </c>
      <c r="E15" s="84" t="s">
        <v>119</v>
      </c>
      <c r="F15" s="84" t="s">
        <v>120</v>
      </c>
      <c r="G15" s="53" t="s">
        <v>121</v>
      </c>
      <c r="H15" s="53" t="s">
        <v>122</v>
      </c>
      <c r="I15" s="56" t="s">
        <v>100</v>
      </c>
      <c r="J15" s="56" t="s">
        <v>101</v>
      </c>
      <c r="K15" s="56" t="s">
        <v>104</v>
      </c>
      <c r="L15" s="53" t="s">
        <v>117</v>
      </c>
    </row>
    <row r="16" spans="1:16" ht="25.5" x14ac:dyDescent="0.2">
      <c r="A16" s="7">
        <v>8</v>
      </c>
      <c r="B16" s="7" t="s">
        <v>61</v>
      </c>
      <c r="C16" s="88" t="s">
        <v>62</v>
      </c>
      <c r="D16" s="69">
        <v>41437122</v>
      </c>
      <c r="E16" s="69">
        <v>114437122</v>
      </c>
      <c r="F16" s="69">
        <f t="shared" si="0"/>
        <v>73000000</v>
      </c>
      <c r="G16" s="18">
        <v>114437122</v>
      </c>
      <c r="H16" s="18">
        <f>+G16-E16</f>
        <v>0</v>
      </c>
      <c r="I16" s="93">
        <v>82273404</v>
      </c>
      <c r="J16" s="93">
        <v>196710526</v>
      </c>
      <c r="K16" s="93">
        <v>9428816.4299999997</v>
      </c>
      <c r="L16" s="8">
        <f t="shared" si="1"/>
        <v>4.7932444804707606</v>
      </c>
      <c r="M16" s="5">
        <v>120000000</v>
      </c>
      <c r="N16" s="81">
        <f>+K16+M16</f>
        <v>129428816.43000001</v>
      </c>
      <c r="O16" s="81">
        <f>+N16/J16*100</f>
        <v>65.796589060007904</v>
      </c>
    </row>
    <row r="17" spans="1:12" ht="51" x14ac:dyDescent="0.2">
      <c r="A17" s="51" t="s">
        <v>113</v>
      </c>
      <c r="B17" s="51" t="s">
        <v>116</v>
      </c>
      <c r="C17" s="51" t="s">
        <v>111</v>
      </c>
      <c r="D17" s="84" t="s">
        <v>118</v>
      </c>
      <c r="E17" s="84" t="s">
        <v>119</v>
      </c>
      <c r="F17" s="84" t="s">
        <v>120</v>
      </c>
      <c r="G17" s="53" t="s">
        <v>121</v>
      </c>
      <c r="H17" s="53" t="s">
        <v>122</v>
      </c>
      <c r="I17" s="56" t="s">
        <v>100</v>
      </c>
      <c r="J17" s="56" t="s">
        <v>101</v>
      </c>
      <c r="K17" s="56" t="s">
        <v>104</v>
      </c>
      <c r="L17" s="53" t="s">
        <v>117</v>
      </c>
    </row>
    <row r="18" spans="1:12" x14ac:dyDescent="0.2">
      <c r="A18" s="7">
        <v>9</v>
      </c>
      <c r="B18" s="7" t="s">
        <v>63</v>
      </c>
      <c r="C18" s="7" t="s">
        <v>64</v>
      </c>
      <c r="D18" s="69">
        <v>65114000</v>
      </c>
      <c r="E18" s="69">
        <v>65114000</v>
      </c>
      <c r="F18" s="69">
        <f t="shared" si="0"/>
        <v>0</v>
      </c>
      <c r="G18" s="18">
        <v>65114000</v>
      </c>
      <c r="H18" s="18">
        <f>+G18-E18</f>
        <v>0</v>
      </c>
      <c r="I18" s="93">
        <v>-20000000</v>
      </c>
      <c r="J18" s="93">
        <v>45114000</v>
      </c>
      <c r="K18" s="93">
        <v>45070955.469999999</v>
      </c>
      <c r="L18" s="8">
        <f t="shared" si="1"/>
        <v>99.904587201312239</v>
      </c>
    </row>
    <row r="19" spans="1:12" ht="51" x14ac:dyDescent="0.2">
      <c r="A19" s="51" t="s">
        <v>113</v>
      </c>
      <c r="B19" s="51" t="s">
        <v>116</v>
      </c>
      <c r="C19" s="51" t="s">
        <v>111</v>
      </c>
      <c r="D19" s="84" t="s">
        <v>118</v>
      </c>
      <c r="E19" s="84" t="s">
        <v>119</v>
      </c>
      <c r="F19" s="84" t="s">
        <v>120</v>
      </c>
      <c r="G19" s="53" t="s">
        <v>121</v>
      </c>
      <c r="H19" s="53" t="s">
        <v>122</v>
      </c>
      <c r="I19" s="56" t="s">
        <v>100</v>
      </c>
      <c r="J19" s="56" t="s">
        <v>101</v>
      </c>
      <c r="K19" s="56" t="s">
        <v>104</v>
      </c>
      <c r="L19" s="53" t="s">
        <v>117</v>
      </c>
    </row>
    <row r="20" spans="1:12" ht="25.5" x14ac:dyDescent="0.2">
      <c r="A20" s="7">
        <v>10</v>
      </c>
      <c r="B20" s="7" t="s">
        <v>65</v>
      </c>
      <c r="C20" s="88" t="s">
        <v>66</v>
      </c>
      <c r="D20" s="69">
        <v>106775000</v>
      </c>
      <c r="E20" s="69">
        <v>106775000</v>
      </c>
      <c r="F20" s="69">
        <f t="shared" si="0"/>
        <v>0</v>
      </c>
      <c r="G20" s="18">
        <v>106775000</v>
      </c>
      <c r="H20" s="18">
        <f>+G20-E20</f>
        <v>0</v>
      </c>
      <c r="I20" s="93">
        <v>0</v>
      </c>
      <c r="J20" s="93">
        <v>106775000</v>
      </c>
      <c r="K20" s="93">
        <v>26189524.899999999</v>
      </c>
      <c r="L20" s="8">
        <f t="shared" si="1"/>
        <v>24.527768578787168</v>
      </c>
    </row>
    <row r="21" spans="1:12" ht="51" x14ac:dyDescent="0.2">
      <c r="A21" s="51" t="s">
        <v>113</v>
      </c>
      <c r="B21" s="51" t="s">
        <v>116</v>
      </c>
      <c r="C21" s="51" t="s">
        <v>111</v>
      </c>
      <c r="D21" s="84" t="s">
        <v>118</v>
      </c>
      <c r="E21" s="84" t="s">
        <v>119</v>
      </c>
      <c r="F21" s="84" t="s">
        <v>120</v>
      </c>
      <c r="G21" s="53" t="s">
        <v>121</v>
      </c>
      <c r="H21" s="53" t="s">
        <v>122</v>
      </c>
      <c r="I21" s="56" t="s">
        <v>100</v>
      </c>
      <c r="J21" s="56" t="s">
        <v>101</v>
      </c>
      <c r="K21" s="56" t="s">
        <v>104</v>
      </c>
      <c r="L21" s="53" t="s">
        <v>117</v>
      </c>
    </row>
    <row r="22" spans="1:12" ht="25.5" x14ac:dyDescent="0.2">
      <c r="A22" s="7">
        <v>11</v>
      </c>
      <c r="B22" s="7" t="s">
        <v>67</v>
      </c>
      <c r="C22" s="88" t="s">
        <v>68</v>
      </c>
      <c r="D22" s="69">
        <v>96265000</v>
      </c>
      <c r="E22" s="69">
        <v>36265000</v>
      </c>
      <c r="F22" s="69">
        <f t="shared" si="0"/>
        <v>-60000000</v>
      </c>
      <c r="G22" s="18">
        <v>36265000</v>
      </c>
      <c r="H22" s="18">
        <f>+G22-E22</f>
        <v>0</v>
      </c>
      <c r="I22" s="93">
        <v>0</v>
      </c>
      <c r="J22" s="93">
        <v>36265000</v>
      </c>
      <c r="K22" s="93">
        <v>8906210.5</v>
      </c>
      <c r="L22" s="8">
        <f t="shared" si="1"/>
        <v>24.55869433337929</v>
      </c>
    </row>
    <row r="23" spans="1:12" ht="51" x14ac:dyDescent="0.2">
      <c r="A23" s="51" t="s">
        <v>113</v>
      </c>
      <c r="B23" s="51" t="s">
        <v>116</v>
      </c>
      <c r="C23" s="51" t="s">
        <v>111</v>
      </c>
      <c r="D23" s="84" t="s">
        <v>118</v>
      </c>
      <c r="E23" s="84" t="s">
        <v>119</v>
      </c>
      <c r="F23" s="84" t="s">
        <v>120</v>
      </c>
      <c r="G23" s="53" t="s">
        <v>121</v>
      </c>
      <c r="H23" s="53" t="s">
        <v>122</v>
      </c>
      <c r="I23" s="56" t="s">
        <v>100</v>
      </c>
      <c r="J23" s="56" t="s">
        <v>101</v>
      </c>
      <c r="K23" s="56" t="s">
        <v>104</v>
      </c>
      <c r="L23" s="53" t="s">
        <v>117</v>
      </c>
    </row>
    <row r="24" spans="1:12" ht="25.5" x14ac:dyDescent="0.2">
      <c r="A24" s="7">
        <v>12</v>
      </c>
      <c r="B24" s="7" t="s">
        <v>69</v>
      </c>
      <c r="C24" s="88" t="s">
        <v>70</v>
      </c>
      <c r="D24" s="69">
        <v>20000000</v>
      </c>
      <c r="E24" s="69">
        <v>20000000</v>
      </c>
      <c r="F24" s="69">
        <f t="shared" si="0"/>
        <v>0</v>
      </c>
      <c r="G24" s="18">
        <v>20000000</v>
      </c>
      <c r="H24" s="18">
        <f>+G24-E24</f>
        <v>0</v>
      </c>
      <c r="I24" s="93">
        <v>0</v>
      </c>
      <c r="J24" s="93">
        <v>20000000</v>
      </c>
      <c r="K24" s="93">
        <v>11253548.800000001</v>
      </c>
      <c r="L24" s="8">
        <f t="shared" si="1"/>
        <v>56.267744000000008</v>
      </c>
    </row>
    <row r="25" spans="1:12" ht="51" x14ac:dyDescent="0.2">
      <c r="A25" s="51" t="s">
        <v>113</v>
      </c>
      <c r="B25" s="51" t="s">
        <v>116</v>
      </c>
      <c r="C25" s="51" t="s">
        <v>111</v>
      </c>
      <c r="D25" s="84" t="s">
        <v>118</v>
      </c>
      <c r="E25" s="84" t="s">
        <v>119</v>
      </c>
      <c r="F25" s="84" t="s">
        <v>120</v>
      </c>
      <c r="G25" s="53" t="s">
        <v>121</v>
      </c>
      <c r="H25" s="53" t="s">
        <v>122</v>
      </c>
      <c r="I25" s="56" t="s">
        <v>100</v>
      </c>
      <c r="J25" s="56" t="s">
        <v>101</v>
      </c>
      <c r="K25" s="56" t="s">
        <v>104</v>
      </c>
      <c r="L25" s="53" t="s">
        <v>117</v>
      </c>
    </row>
    <row r="26" spans="1:12" x14ac:dyDescent="0.2">
      <c r="A26" s="7">
        <v>13</v>
      </c>
      <c r="B26" s="7" t="s">
        <v>71</v>
      </c>
      <c r="C26" s="7" t="s">
        <v>43</v>
      </c>
      <c r="D26" s="69">
        <v>2038099</v>
      </c>
      <c r="E26" s="69">
        <v>2038099</v>
      </c>
      <c r="F26" s="69">
        <f t="shared" si="0"/>
        <v>0</v>
      </c>
      <c r="G26" s="18">
        <v>2038099</v>
      </c>
      <c r="H26" s="18">
        <f>+G26-E26</f>
        <v>0</v>
      </c>
      <c r="I26" s="93">
        <v>1212725</v>
      </c>
      <c r="J26" s="93">
        <v>3250824</v>
      </c>
      <c r="K26" s="93">
        <v>611504.38</v>
      </c>
      <c r="L26" s="8">
        <f t="shared" si="1"/>
        <v>18.810750135965527</v>
      </c>
    </row>
    <row r="27" spans="1:12" ht="51" x14ac:dyDescent="0.2">
      <c r="A27" s="51" t="s">
        <v>113</v>
      </c>
      <c r="B27" s="51" t="s">
        <v>116</v>
      </c>
      <c r="C27" s="51" t="s">
        <v>111</v>
      </c>
      <c r="D27" s="84" t="s">
        <v>118</v>
      </c>
      <c r="E27" s="84" t="s">
        <v>119</v>
      </c>
      <c r="F27" s="84" t="s">
        <v>120</v>
      </c>
      <c r="G27" s="53" t="s">
        <v>121</v>
      </c>
      <c r="H27" s="53" t="s">
        <v>122</v>
      </c>
      <c r="I27" s="56" t="s">
        <v>100</v>
      </c>
      <c r="J27" s="56" t="s">
        <v>101</v>
      </c>
      <c r="K27" s="56" t="s">
        <v>104</v>
      </c>
      <c r="L27" s="53" t="s">
        <v>117</v>
      </c>
    </row>
    <row r="28" spans="1:12" ht="38.25" x14ac:dyDescent="0.2">
      <c r="A28" s="7">
        <v>14</v>
      </c>
      <c r="B28" s="7" t="s">
        <v>72</v>
      </c>
      <c r="C28" s="88" t="s">
        <v>73</v>
      </c>
      <c r="D28" s="69">
        <v>5063487</v>
      </c>
      <c r="E28" s="69">
        <v>5063487</v>
      </c>
      <c r="F28" s="69">
        <f t="shared" si="0"/>
        <v>0</v>
      </c>
      <c r="G28" s="18">
        <v>5063487</v>
      </c>
      <c r="H28" s="18">
        <f>+G28-E28</f>
        <v>0</v>
      </c>
      <c r="I28" s="93">
        <v>203802</v>
      </c>
      <c r="J28" s="93">
        <v>5267289</v>
      </c>
      <c r="K28" s="93">
        <v>3153547.42</v>
      </c>
      <c r="L28" s="8">
        <f t="shared" si="1"/>
        <v>59.870408097979812</v>
      </c>
    </row>
    <row r="29" spans="1:12" ht="51" x14ac:dyDescent="0.2">
      <c r="A29" s="51" t="s">
        <v>113</v>
      </c>
      <c r="B29" s="51" t="s">
        <v>116</v>
      </c>
      <c r="C29" s="51" t="s">
        <v>111</v>
      </c>
      <c r="D29" s="84" t="s">
        <v>118</v>
      </c>
      <c r="E29" s="84" t="s">
        <v>119</v>
      </c>
      <c r="F29" s="84" t="s">
        <v>120</v>
      </c>
      <c r="G29" s="53" t="s">
        <v>121</v>
      </c>
      <c r="H29" s="53" t="s">
        <v>122</v>
      </c>
      <c r="I29" s="56" t="s">
        <v>100</v>
      </c>
      <c r="J29" s="56" t="s">
        <v>101</v>
      </c>
      <c r="K29" s="56" t="s">
        <v>104</v>
      </c>
      <c r="L29" s="53" t="s">
        <v>117</v>
      </c>
    </row>
    <row r="30" spans="1:12" ht="38.25" x14ac:dyDescent="0.2">
      <c r="A30" s="7">
        <v>15</v>
      </c>
      <c r="B30" s="7" t="s">
        <v>74</v>
      </c>
      <c r="C30" s="88" t="s">
        <v>75</v>
      </c>
      <c r="D30" s="69">
        <v>1016500</v>
      </c>
      <c r="E30" s="69">
        <v>1016500</v>
      </c>
      <c r="F30" s="69">
        <f t="shared" si="0"/>
        <v>0</v>
      </c>
      <c r="G30" s="18">
        <v>1016500</v>
      </c>
      <c r="H30" s="18">
        <f>+G30-E30</f>
        <v>0</v>
      </c>
      <c r="I30" s="93">
        <v>-25511</v>
      </c>
      <c r="J30" s="93">
        <v>990989</v>
      </c>
      <c r="K30" s="93">
        <v>315347.90000000002</v>
      </c>
      <c r="L30" s="8">
        <f t="shared" si="1"/>
        <v>31.821533841445266</v>
      </c>
    </row>
    <row r="31" spans="1:12" ht="51" x14ac:dyDescent="0.2">
      <c r="A31" s="51" t="s">
        <v>113</v>
      </c>
      <c r="B31" s="51" t="s">
        <v>116</v>
      </c>
      <c r="C31" s="51" t="s">
        <v>111</v>
      </c>
      <c r="D31" s="84" t="s">
        <v>118</v>
      </c>
      <c r="E31" s="84" t="s">
        <v>119</v>
      </c>
      <c r="F31" s="84" t="s">
        <v>120</v>
      </c>
      <c r="G31" s="53" t="s">
        <v>121</v>
      </c>
      <c r="H31" s="53" t="s">
        <v>122</v>
      </c>
      <c r="I31" s="56" t="s">
        <v>100</v>
      </c>
      <c r="J31" s="56" t="s">
        <v>101</v>
      </c>
      <c r="K31" s="56" t="s">
        <v>104</v>
      </c>
      <c r="L31" s="53" t="s">
        <v>117</v>
      </c>
    </row>
    <row r="32" spans="1:12" x14ac:dyDescent="0.2">
      <c r="A32" s="7">
        <v>16</v>
      </c>
      <c r="B32" s="7" t="s">
        <v>76</v>
      </c>
      <c r="C32" s="7" t="s">
        <v>43</v>
      </c>
      <c r="D32" s="69">
        <v>5605600</v>
      </c>
      <c r="E32" s="69">
        <v>5605600</v>
      </c>
      <c r="F32" s="69">
        <f t="shared" si="0"/>
        <v>0</v>
      </c>
      <c r="G32" s="18">
        <v>5605600</v>
      </c>
      <c r="H32" s="18">
        <f>+G32-E32</f>
        <v>0</v>
      </c>
      <c r="I32" s="93">
        <v>11133900</v>
      </c>
      <c r="J32" s="93">
        <v>16739500</v>
      </c>
      <c r="K32" s="93">
        <v>3047840.35</v>
      </c>
      <c r="L32" s="8">
        <f t="shared" si="1"/>
        <v>18.207475432360585</v>
      </c>
    </row>
    <row r="33" spans="1:13" ht="51" x14ac:dyDescent="0.2">
      <c r="A33" s="51" t="s">
        <v>113</v>
      </c>
      <c r="B33" s="51" t="s">
        <v>116</v>
      </c>
      <c r="C33" s="51" t="s">
        <v>111</v>
      </c>
      <c r="D33" s="84" t="s">
        <v>118</v>
      </c>
      <c r="E33" s="84" t="s">
        <v>119</v>
      </c>
      <c r="F33" s="84" t="s">
        <v>120</v>
      </c>
      <c r="G33" s="53" t="s">
        <v>121</v>
      </c>
      <c r="H33" s="53" t="s">
        <v>122</v>
      </c>
      <c r="I33" s="56" t="s">
        <v>100</v>
      </c>
      <c r="J33" s="56" t="s">
        <v>101</v>
      </c>
      <c r="K33" s="56" t="s">
        <v>104</v>
      </c>
      <c r="L33" s="53" t="s">
        <v>117</v>
      </c>
    </row>
    <row r="34" spans="1:13" ht="25.5" x14ac:dyDescent="0.2">
      <c r="A34" s="7">
        <v>17</v>
      </c>
      <c r="B34" s="7" t="s">
        <v>77</v>
      </c>
      <c r="C34" s="88" t="s">
        <v>78</v>
      </c>
      <c r="D34" s="69">
        <v>11737038</v>
      </c>
      <c r="E34" s="69">
        <v>11737038</v>
      </c>
      <c r="F34" s="69">
        <f t="shared" si="0"/>
        <v>0</v>
      </c>
      <c r="G34" s="18">
        <v>11737038</v>
      </c>
      <c r="H34" s="18">
        <f>+G34-E34</f>
        <v>0</v>
      </c>
      <c r="I34" s="93">
        <v>-955098</v>
      </c>
      <c r="J34" s="93">
        <v>10781940</v>
      </c>
      <c r="K34" s="93">
        <v>6337931.2000000002</v>
      </c>
      <c r="L34" s="8">
        <f t="shared" si="1"/>
        <v>58.782846129731759</v>
      </c>
    </row>
    <row r="35" spans="1:13" ht="51" x14ac:dyDescent="0.2">
      <c r="A35" s="51" t="s">
        <v>113</v>
      </c>
      <c r="B35" s="51" t="s">
        <v>116</v>
      </c>
      <c r="C35" s="51" t="s">
        <v>111</v>
      </c>
      <c r="D35" s="84" t="s">
        <v>118</v>
      </c>
      <c r="E35" s="84" t="s">
        <v>119</v>
      </c>
      <c r="F35" s="84" t="s">
        <v>120</v>
      </c>
      <c r="G35" s="53" t="s">
        <v>121</v>
      </c>
      <c r="H35" s="53" t="s">
        <v>122</v>
      </c>
      <c r="I35" s="56" t="s">
        <v>100</v>
      </c>
      <c r="J35" s="56" t="s">
        <v>101</v>
      </c>
      <c r="K35" s="56" t="s">
        <v>104</v>
      </c>
      <c r="L35" s="53" t="s">
        <v>117</v>
      </c>
    </row>
    <row r="36" spans="1:13" ht="38.25" x14ac:dyDescent="0.2">
      <c r="A36" s="7">
        <v>18</v>
      </c>
      <c r="B36" s="7" t="s">
        <v>79</v>
      </c>
      <c r="C36" s="88" t="s">
        <v>80</v>
      </c>
      <c r="D36" s="69">
        <v>38366000</v>
      </c>
      <c r="E36" s="69">
        <v>38366000</v>
      </c>
      <c r="F36" s="69">
        <f t="shared" si="0"/>
        <v>0</v>
      </c>
      <c r="G36" s="18">
        <v>38366000</v>
      </c>
      <c r="H36" s="18">
        <f>+G36-E36</f>
        <v>0</v>
      </c>
      <c r="I36" s="93">
        <v>8756485</v>
      </c>
      <c r="J36" s="93">
        <v>47122485</v>
      </c>
      <c r="K36" s="93">
        <v>3668525.85</v>
      </c>
      <c r="L36" s="8">
        <f t="shared" si="1"/>
        <v>7.7850857186330478</v>
      </c>
    </row>
    <row r="37" spans="1:13" ht="51" x14ac:dyDescent="0.2">
      <c r="A37" s="51" t="s">
        <v>113</v>
      </c>
      <c r="B37" s="51" t="s">
        <v>116</v>
      </c>
      <c r="C37" s="51" t="s">
        <v>111</v>
      </c>
      <c r="D37" s="84" t="s">
        <v>118</v>
      </c>
      <c r="E37" s="84" t="s">
        <v>119</v>
      </c>
      <c r="F37" s="84" t="s">
        <v>120</v>
      </c>
      <c r="G37" s="53" t="s">
        <v>121</v>
      </c>
      <c r="H37" s="53" t="s">
        <v>122</v>
      </c>
      <c r="I37" s="56" t="s">
        <v>100</v>
      </c>
      <c r="J37" s="56" t="s">
        <v>101</v>
      </c>
      <c r="K37" s="56" t="s">
        <v>104</v>
      </c>
      <c r="L37" s="53" t="s">
        <v>117</v>
      </c>
    </row>
    <row r="38" spans="1:13" ht="38.25" x14ac:dyDescent="0.2">
      <c r="A38" s="7">
        <v>19</v>
      </c>
      <c r="B38" s="7" t="s">
        <v>81</v>
      </c>
      <c r="C38" s="88" t="s">
        <v>82</v>
      </c>
      <c r="D38" s="69">
        <v>110464584</v>
      </c>
      <c r="E38" s="69">
        <v>110464584</v>
      </c>
      <c r="F38" s="69">
        <f t="shared" si="0"/>
        <v>0</v>
      </c>
      <c r="G38" s="18">
        <v>110464584</v>
      </c>
      <c r="H38" s="18">
        <f>+G38-E38</f>
        <v>0</v>
      </c>
      <c r="I38" s="93">
        <v>0</v>
      </c>
      <c r="J38" s="93">
        <v>110464584</v>
      </c>
      <c r="K38" s="93">
        <v>6742319.5700000003</v>
      </c>
      <c r="L38" s="8">
        <f t="shared" si="1"/>
        <v>6.1036029158449558</v>
      </c>
    </row>
    <row r="39" spans="1:13" s="6" customFormat="1" x14ac:dyDescent="0.2">
      <c r="A39" s="107" t="s">
        <v>110</v>
      </c>
      <c r="B39" s="107"/>
      <c r="C39" s="107"/>
      <c r="D39" s="89">
        <f t="shared" ref="D39:K39" si="2">SUM(D2:D38)</f>
        <v>1341985904</v>
      </c>
      <c r="E39" s="89">
        <f t="shared" si="2"/>
        <v>1806985904</v>
      </c>
      <c r="F39" s="89">
        <f t="shared" si="2"/>
        <v>465000000</v>
      </c>
      <c r="G39" s="89">
        <f t="shared" si="2"/>
        <v>1806985904</v>
      </c>
      <c r="H39" s="89">
        <f t="shared" si="2"/>
        <v>0</v>
      </c>
      <c r="I39" s="89">
        <f t="shared" si="2"/>
        <v>-420074311</v>
      </c>
      <c r="J39" s="89">
        <f t="shared" si="2"/>
        <v>1386911593</v>
      </c>
      <c r="K39" s="89">
        <f t="shared" si="2"/>
        <v>428368936.74000001</v>
      </c>
      <c r="L39" s="49">
        <f t="shared" si="1"/>
        <v>30.886535154948408</v>
      </c>
      <c r="M39" s="54"/>
    </row>
    <row r="40" spans="1:13" ht="14.25" x14ac:dyDescent="0.2">
      <c r="K40" s="94"/>
    </row>
  </sheetData>
  <mergeCells count="1">
    <mergeCell ref="A39:C39"/>
  </mergeCells>
  <pageMargins left="0.70866141732283472" right="0.70866141732283472" top="0.74803149606299213" bottom="0.74803149606299213" header="0.31496062992125984" footer="0.31496062992125984"/>
  <pageSetup paperSize="14" scale="68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M43"/>
  <sheetViews>
    <sheetView showGridLines="0" zoomScale="85" zoomScaleNormal="85" zoomScaleSheetLayoutView="118" workbookViewId="0">
      <selection activeCell="J10" sqref="J10"/>
    </sheetView>
  </sheetViews>
  <sheetFormatPr baseColWidth="10" defaultRowHeight="12.75" x14ac:dyDescent="0.2"/>
  <cols>
    <col min="1" max="1" width="4" style="4" bestFit="1" customWidth="1"/>
    <col min="2" max="2" width="17" style="4" bestFit="1" customWidth="1"/>
    <col min="3" max="3" width="41" style="4" customWidth="1"/>
    <col min="4" max="4" width="17" style="5" hidden="1" customWidth="1"/>
    <col min="5" max="5" width="16.5703125" style="5" hidden="1" customWidth="1"/>
    <col min="6" max="6" width="16.28515625" style="5" hidden="1" customWidth="1"/>
    <col min="7" max="7" width="16.5703125" style="5" bestFit="1" customWidth="1"/>
    <col min="8" max="8" width="14" style="5" hidden="1" customWidth="1"/>
    <col min="9" max="9" width="18.7109375" style="5" customWidth="1"/>
    <col min="10" max="10" width="16.5703125" style="5" bestFit="1" customWidth="1"/>
    <col min="11" max="11" width="15.85546875" style="5" bestFit="1" customWidth="1"/>
    <col min="12" max="12" width="7.85546875" style="5" bestFit="1" customWidth="1"/>
    <col min="13" max="13" width="11.42578125" style="5"/>
    <col min="14" max="16384" width="11.42578125" style="4"/>
  </cols>
  <sheetData>
    <row r="1" spans="1:13" s="6" customFormat="1" ht="63.75" x14ac:dyDescent="0.2">
      <c r="A1" s="51" t="s">
        <v>113</v>
      </c>
      <c r="B1" s="51" t="s">
        <v>116</v>
      </c>
      <c r="C1" s="51" t="s">
        <v>111</v>
      </c>
      <c r="D1" s="84" t="s">
        <v>118</v>
      </c>
      <c r="E1" s="84" t="s">
        <v>119</v>
      </c>
      <c r="F1" s="84" t="s">
        <v>120</v>
      </c>
      <c r="G1" s="85" t="s">
        <v>121</v>
      </c>
      <c r="H1" s="85" t="s">
        <v>122</v>
      </c>
      <c r="I1" s="86" t="s">
        <v>100</v>
      </c>
      <c r="J1" s="86" t="s">
        <v>101</v>
      </c>
      <c r="K1" s="86" t="s">
        <v>104</v>
      </c>
      <c r="L1" s="87" t="s">
        <v>117</v>
      </c>
      <c r="M1" s="54"/>
    </row>
    <row r="2" spans="1:13" x14ac:dyDescent="0.2">
      <c r="A2" s="7">
        <v>1</v>
      </c>
      <c r="B2" s="7" t="s">
        <v>42</v>
      </c>
      <c r="C2" s="7" t="s">
        <v>43</v>
      </c>
      <c r="D2" s="69">
        <v>49963397</v>
      </c>
      <c r="E2" s="69">
        <v>49963397</v>
      </c>
      <c r="F2" s="69">
        <f>+E2-D2</f>
        <v>0</v>
      </c>
      <c r="G2" s="18">
        <v>49963397</v>
      </c>
      <c r="H2" s="18">
        <f>+G2-E2</f>
        <v>0</v>
      </c>
      <c r="I2" s="96">
        <v>-18417814</v>
      </c>
      <c r="J2" s="96">
        <f>+G2+I2</f>
        <v>31545583</v>
      </c>
      <c r="K2" s="96">
        <v>11751205.550000001</v>
      </c>
      <c r="L2" s="96">
        <f>+K2/J2*100</f>
        <v>37.251508555096294</v>
      </c>
    </row>
    <row r="3" spans="1:13" x14ac:dyDescent="0.2">
      <c r="A3" s="7">
        <v>2</v>
      </c>
      <c r="B3" s="7" t="s">
        <v>44</v>
      </c>
      <c r="C3" s="7" t="s">
        <v>45</v>
      </c>
      <c r="D3" s="69">
        <v>234777859</v>
      </c>
      <c r="E3" s="69">
        <v>234777859</v>
      </c>
      <c r="F3" s="69">
        <f>+E3-D3</f>
        <v>0</v>
      </c>
      <c r="G3" s="18">
        <v>234777859</v>
      </c>
      <c r="H3" s="18">
        <f t="shared" ref="H3:H20" si="0">+G3-E3</f>
        <v>0</v>
      </c>
      <c r="I3" s="96">
        <v>36827407</v>
      </c>
      <c r="J3" s="96">
        <f t="shared" ref="J3:J20" si="1">+G3+I3</f>
        <v>271605266</v>
      </c>
      <c r="K3" s="96">
        <v>139651943.19</v>
      </c>
      <c r="L3" s="96">
        <f t="shared" ref="L3:L20" si="2">+K3/J3*100</f>
        <v>51.417244314401479</v>
      </c>
    </row>
    <row r="4" spans="1:13" x14ac:dyDescent="0.2">
      <c r="A4" s="7">
        <v>3</v>
      </c>
      <c r="B4" s="7" t="s">
        <v>46</v>
      </c>
      <c r="C4" s="7" t="s">
        <v>43</v>
      </c>
      <c r="D4" s="69">
        <v>79820246</v>
      </c>
      <c r="E4" s="69">
        <v>79820246</v>
      </c>
      <c r="F4" s="69">
        <f t="shared" ref="F4:F20" si="3">+E4-D4</f>
        <v>0</v>
      </c>
      <c r="G4" s="18">
        <v>79820246</v>
      </c>
      <c r="H4" s="18">
        <f t="shared" si="0"/>
        <v>0</v>
      </c>
      <c r="I4" s="96">
        <v>-14481856</v>
      </c>
      <c r="J4" s="96">
        <f t="shared" si="1"/>
        <v>65338390</v>
      </c>
      <c r="K4" s="96">
        <v>36990152.450000003</v>
      </c>
      <c r="L4" s="96">
        <f t="shared" si="2"/>
        <v>56.613198534582807</v>
      </c>
    </row>
    <row r="5" spans="1:13" ht="38.25" x14ac:dyDescent="0.2">
      <c r="A5" s="7">
        <v>4</v>
      </c>
      <c r="B5" s="7" t="s">
        <v>47</v>
      </c>
      <c r="C5" s="88" t="s">
        <v>48</v>
      </c>
      <c r="D5" s="69">
        <v>194228289</v>
      </c>
      <c r="E5" s="69">
        <v>531228289</v>
      </c>
      <c r="F5" s="69">
        <f t="shared" si="3"/>
        <v>337000000</v>
      </c>
      <c r="G5" s="18">
        <v>531228289</v>
      </c>
      <c r="H5" s="18">
        <f t="shared" si="0"/>
        <v>0</v>
      </c>
      <c r="I5" s="97">
        <v>-361620087</v>
      </c>
      <c r="J5" s="96">
        <f t="shared" si="1"/>
        <v>169608202</v>
      </c>
      <c r="K5" s="96">
        <v>53174781.590000004</v>
      </c>
      <c r="L5" s="96">
        <f t="shared" si="2"/>
        <v>31.351538995737954</v>
      </c>
    </row>
    <row r="6" spans="1:13" ht="38.25" x14ac:dyDescent="0.2">
      <c r="A6" s="7">
        <v>5</v>
      </c>
      <c r="B6" s="7" t="s">
        <v>49</v>
      </c>
      <c r="C6" s="88" t="s">
        <v>50</v>
      </c>
      <c r="D6" s="69">
        <v>189270460</v>
      </c>
      <c r="E6" s="69">
        <v>304270460</v>
      </c>
      <c r="F6" s="69">
        <f t="shared" si="3"/>
        <v>115000000</v>
      </c>
      <c r="G6" s="18">
        <v>304270460</v>
      </c>
      <c r="H6" s="18">
        <f t="shared" si="0"/>
        <v>0</v>
      </c>
      <c r="I6" s="96">
        <v>-132069436</v>
      </c>
      <c r="J6" s="96">
        <f t="shared" si="1"/>
        <v>172201024</v>
      </c>
      <c r="K6" s="96">
        <v>76696234.280000001</v>
      </c>
      <c r="L6" s="96">
        <f t="shared" si="2"/>
        <v>44.538779444191924</v>
      </c>
    </row>
    <row r="7" spans="1:13" ht="25.5" x14ac:dyDescent="0.2">
      <c r="A7" s="7">
        <v>6</v>
      </c>
      <c r="B7" s="7" t="s">
        <v>58</v>
      </c>
      <c r="C7" s="88" t="s">
        <v>59</v>
      </c>
      <c r="D7" s="69">
        <v>48633663</v>
      </c>
      <c r="E7" s="69">
        <v>48633663</v>
      </c>
      <c r="F7" s="69">
        <f t="shared" si="3"/>
        <v>0</v>
      </c>
      <c r="G7" s="18">
        <v>48633663</v>
      </c>
      <c r="H7" s="18">
        <f t="shared" si="0"/>
        <v>0</v>
      </c>
      <c r="I7" s="96">
        <v>-27296731</v>
      </c>
      <c r="J7" s="96">
        <f t="shared" si="1"/>
        <v>21336932</v>
      </c>
      <c r="K7" s="96">
        <v>7048636.2800000003</v>
      </c>
      <c r="L7" s="96">
        <f t="shared" si="2"/>
        <v>33.034909986121718</v>
      </c>
    </row>
    <row r="8" spans="1:13" x14ac:dyDescent="0.2">
      <c r="A8" s="7">
        <v>7</v>
      </c>
      <c r="B8" s="7" t="s">
        <v>60</v>
      </c>
      <c r="C8" s="7" t="s">
        <v>43</v>
      </c>
      <c r="D8" s="69">
        <v>41409560</v>
      </c>
      <c r="E8" s="69">
        <v>41409560</v>
      </c>
      <c r="F8" s="69">
        <f t="shared" si="3"/>
        <v>0</v>
      </c>
      <c r="G8" s="18">
        <v>41409560</v>
      </c>
      <c r="H8" s="18">
        <f t="shared" si="0"/>
        <v>0</v>
      </c>
      <c r="I8" s="96">
        <v>3705514</v>
      </c>
      <c r="J8" s="96">
        <f t="shared" si="1"/>
        <v>45115074</v>
      </c>
      <c r="K8" s="96">
        <v>17686935.100000001</v>
      </c>
      <c r="L8" s="96">
        <f t="shared" si="2"/>
        <v>39.20404763161865</v>
      </c>
    </row>
    <row r="9" spans="1:13" ht="25.5" x14ac:dyDescent="0.2">
      <c r="A9" s="7">
        <v>8</v>
      </c>
      <c r="B9" s="7" t="s">
        <v>61</v>
      </c>
      <c r="C9" s="88" t="s">
        <v>62</v>
      </c>
      <c r="D9" s="69">
        <v>41437122</v>
      </c>
      <c r="E9" s="69">
        <v>114437122</v>
      </c>
      <c r="F9" s="69">
        <f t="shared" si="3"/>
        <v>73000000</v>
      </c>
      <c r="G9" s="18">
        <v>114437122</v>
      </c>
      <c r="H9" s="18">
        <f t="shared" si="0"/>
        <v>0</v>
      </c>
      <c r="I9" s="96">
        <v>82144589</v>
      </c>
      <c r="J9" s="96">
        <f t="shared" si="1"/>
        <v>196581711</v>
      </c>
      <c r="K9" s="96">
        <v>11070201.130000001</v>
      </c>
      <c r="L9" s="96">
        <f t="shared" si="2"/>
        <v>5.6313484472622184</v>
      </c>
    </row>
    <row r="10" spans="1:13" x14ac:dyDescent="0.2">
      <c r="A10" s="7">
        <v>9</v>
      </c>
      <c r="B10" s="7" t="s">
        <v>63</v>
      </c>
      <c r="C10" s="7" t="s">
        <v>64</v>
      </c>
      <c r="D10" s="69">
        <v>65114000</v>
      </c>
      <c r="E10" s="69">
        <v>65114000</v>
      </c>
      <c r="F10" s="69">
        <f t="shared" si="3"/>
        <v>0</v>
      </c>
      <c r="G10" s="18">
        <v>65114000</v>
      </c>
      <c r="H10" s="18">
        <f t="shared" si="0"/>
        <v>0</v>
      </c>
      <c r="I10" s="96">
        <v>-20000000</v>
      </c>
      <c r="J10" s="96">
        <f t="shared" si="1"/>
        <v>45114000</v>
      </c>
      <c r="K10" s="96">
        <v>45070955.469999999</v>
      </c>
      <c r="L10" s="96">
        <f t="shared" si="2"/>
        <v>99.904587201312239</v>
      </c>
    </row>
    <row r="11" spans="1:13" ht="25.5" x14ac:dyDescent="0.2">
      <c r="A11" s="7">
        <v>10</v>
      </c>
      <c r="B11" s="7" t="s">
        <v>65</v>
      </c>
      <c r="C11" s="88" t="s">
        <v>66</v>
      </c>
      <c r="D11" s="69">
        <v>106775000</v>
      </c>
      <c r="E11" s="69">
        <v>106775000</v>
      </c>
      <c r="F11" s="69">
        <f t="shared" si="3"/>
        <v>0</v>
      </c>
      <c r="G11" s="18">
        <v>106775000</v>
      </c>
      <c r="H11" s="18">
        <f t="shared" si="0"/>
        <v>0</v>
      </c>
      <c r="I11" s="96">
        <v>0</v>
      </c>
      <c r="J11" s="96">
        <f t="shared" si="1"/>
        <v>106775000</v>
      </c>
      <c r="K11" s="96">
        <v>28703618.02</v>
      </c>
      <c r="L11" s="96">
        <f t="shared" si="2"/>
        <v>26.882339517677355</v>
      </c>
    </row>
    <row r="12" spans="1:13" ht="25.5" x14ac:dyDescent="0.2">
      <c r="A12" s="7">
        <v>11</v>
      </c>
      <c r="B12" s="7" t="s">
        <v>67</v>
      </c>
      <c r="C12" s="88" t="s">
        <v>68</v>
      </c>
      <c r="D12" s="69">
        <v>96265000</v>
      </c>
      <c r="E12" s="69">
        <v>36265000</v>
      </c>
      <c r="F12" s="69">
        <f t="shared" si="3"/>
        <v>-60000000</v>
      </c>
      <c r="G12" s="18">
        <v>36265000</v>
      </c>
      <c r="H12" s="18">
        <f t="shared" si="0"/>
        <v>0</v>
      </c>
      <c r="I12" s="96">
        <v>0</v>
      </c>
      <c r="J12" s="96">
        <f t="shared" si="1"/>
        <v>36265000</v>
      </c>
      <c r="K12" s="96">
        <v>8906210.5</v>
      </c>
      <c r="L12" s="96">
        <f t="shared" si="2"/>
        <v>24.55869433337929</v>
      </c>
    </row>
    <row r="13" spans="1:13" ht="25.5" x14ac:dyDescent="0.2">
      <c r="A13" s="7">
        <v>12</v>
      </c>
      <c r="B13" s="7" t="s">
        <v>69</v>
      </c>
      <c r="C13" s="88" t="s">
        <v>70</v>
      </c>
      <c r="D13" s="69">
        <v>20000000</v>
      </c>
      <c r="E13" s="69">
        <v>20000000</v>
      </c>
      <c r="F13" s="69">
        <f t="shared" si="3"/>
        <v>0</v>
      </c>
      <c r="G13" s="18">
        <v>20000000</v>
      </c>
      <c r="H13" s="18">
        <f t="shared" si="0"/>
        <v>0</v>
      </c>
      <c r="I13" s="96">
        <v>0</v>
      </c>
      <c r="J13" s="96">
        <f t="shared" si="1"/>
        <v>20000000</v>
      </c>
      <c r="K13" s="96">
        <v>11253548.800000001</v>
      </c>
      <c r="L13" s="96">
        <f t="shared" si="2"/>
        <v>56.267744000000008</v>
      </c>
    </row>
    <row r="14" spans="1:13" x14ac:dyDescent="0.2">
      <c r="A14" s="7">
        <v>13</v>
      </c>
      <c r="B14" s="7" t="s">
        <v>71</v>
      </c>
      <c r="C14" s="7" t="s">
        <v>43</v>
      </c>
      <c r="D14" s="69">
        <v>2038099</v>
      </c>
      <c r="E14" s="69">
        <v>2038099</v>
      </c>
      <c r="F14" s="69">
        <f t="shared" si="3"/>
        <v>0</v>
      </c>
      <c r="G14" s="18">
        <v>2038099</v>
      </c>
      <c r="H14" s="18">
        <f t="shared" si="0"/>
        <v>0</v>
      </c>
      <c r="I14" s="96">
        <v>1212725</v>
      </c>
      <c r="J14" s="96">
        <f t="shared" si="1"/>
        <v>3250824</v>
      </c>
      <c r="K14" s="96">
        <v>1602687.28</v>
      </c>
      <c r="L14" s="96">
        <f t="shared" si="2"/>
        <v>49.300955080927174</v>
      </c>
    </row>
    <row r="15" spans="1:13" ht="38.25" x14ac:dyDescent="0.2">
      <c r="A15" s="7">
        <v>14</v>
      </c>
      <c r="B15" s="7" t="s">
        <v>72</v>
      </c>
      <c r="C15" s="88" t="s">
        <v>73</v>
      </c>
      <c r="D15" s="69">
        <v>5063487</v>
      </c>
      <c r="E15" s="69">
        <v>5063487</v>
      </c>
      <c r="F15" s="69">
        <f t="shared" si="3"/>
        <v>0</v>
      </c>
      <c r="G15" s="18">
        <v>5063487</v>
      </c>
      <c r="H15" s="18">
        <f t="shared" si="0"/>
        <v>0</v>
      </c>
      <c r="I15" s="96">
        <v>203802</v>
      </c>
      <c r="J15" s="96">
        <f t="shared" si="1"/>
        <v>5267289</v>
      </c>
      <c r="K15" s="96">
        <v>3649102.87</v>
      </c>
      <c r="L15" s="96">
        <f t="shared" si="2"/>
        <v>69.278577082062526</v>
      </c>
    </row>
    <row r="16" spans="1:13" ht="38.25" x14ac:dyDescent="0.2">
      <c r="A16" s="7">
        <v>15</v>
      </c>
      <c r="B16" s="7" t="s">
        <v>74</v>
      </c>
      <c r="C16" s="88" t="s">
        <v>75</v>
      </c>
      <c r="D16" s="69">
        <v>1016500</v>
      </c>
      <c r="E16" s="69">
        <v>1016500</v>
      </c>
      <c r="F16" s="69">
        <f t="shared" si="3"/>
        <v>0</v>
      </c>
      <c r="G16" s="18">
        <v>1016500</v>
      </c>
      <c r="H16" s="18">
        <f t="shared" si="0"/>
        <v>0</v>
      </c>
      <c r="I16" s="96">
        <v>-25511</v>
      </c>
      <c r="J16" s="96">
        <f t="shared" si="1"/>
        <v>990989</v>
      </c>
      <c r="K16" s="96">
        <v>315347.90000000002</v>
      </c>
      <c r="L16" s="96">
        <f t="shared" si="2"/>
        <v>31.821533841445266</v>
      </c>
    </row>
    <row r="17" spans="1:13" x14ac:dyDescent="0.2">
      <c r="A17" s="7">
        <v>16</v>
      </c>
      <c r="B17" s="7" t="s">
        <v>76</v>
      </c>
      <c r="C17" s="7" t="s">
        <v>43</v>
      </c>
      <c r="D17" s="69">
        <v>5605600</v>
      </c>
      <c r="E17" s="69">
        <v>5605600</v>
      </c>
      <c r="F17" s="69">
        <f t="shared" si="3"/>
        <v>0</v>
      </c>
      <c r="G17" s="18">
        <v>5605600</v>
      </c>
      <c r="H17" s="18">
        <f t="shared" si="0"/>
        <v>0</v>
      </c>
      <c r="I17" s="96">
        <v>11133900</v>
      </c>
      <c r="J17" s="96">
        <f t="shared" si="1"/>
        <v>16739500</v>
      </c>
      <c r="K17" s="96">
        <v>3354746.12</v>
      </c>
      <c r="L17" s="96">
        <f t="shared" si="2"/>
        <v>20.040897995758534</v>
      </c>
    </row>
    <row r="18" spans="1:13" ht="25.5" x14ac:dyDescent="0.2">
      <c r="A18" s="7">
        <v>17</v>
      </c>
      <c r="B18" s="7" t="s">
        <v>77</v>
      </c>
      <c r="C18" s="88" t="s">
        <v>78</v>
      </c>
      <c r="D18" s="69">
        <v>11737038</v>
      </c>
      <c r="E18" s="69">
        <v>11737038</v>
      </c>
      <c r="F18" s="69">
        <f t="shared" si="3"/>
        <v>0</v>
      </c>
      <c r="G18" s="18">
        <v>11737038</v>
      </c>
      <c r="H18" s="18">
        <f t="shared" si="0"/>
        <v>0</v>
      </c>
      <c r="I18" s="96">
        <v>-955098</v>
      </c>
      <c r="J18" s="96">
        <f t="shared" si="1"/>
        <v>10781940</v>
      </c>
      <c r="K18" s="96">
        <v>7297333.0499999998</v>
      </c>
      <c r="L18" s="96">
        <f t="shared" si="2"/>
        <v>67.681076411109686</v>
      </c>
    </row>
    <row r="19" spans="1:13" ht="38.25" x14ac:dyDescent="0.2">
      <c r="A19" s="7">
        <v>18</v>
      </c>
      <c r="B19" s="7" t="s">
        <v>79</v>
      </c>
      <c r="C19" s="88" t="s">
        <v>80</v>
      </c>
      <c r="D19" s="69">
        <v>38366000</v>
      </c>
      <c r="E19" s="69">
        <v>38366000</v>
      </c>
      <c r="F19" s="69">
        <f t="shared" si="3"/>
        <v>0</v>
      </c>
      <c r="G19" s="18">
        <v>38366000</v>
      </c>
      <c r="H19" s="18">
        <f t="shared" si="0"/>
        <v>0</v>
      </c>
      <c r="I19" s="96">
        <v>8756485</v>
      </c>
      <c r="J19" s="96">
        <f t="shared" si="1"/>
        <v>47122485</v>
      </c>
      <c r="K19" s="96">
        <v>3883025.85</v>
      </c>
      <c r="L19" s="96">
        <f t="shared" si="2"/>
        <v>8.2402824256827714</v>
      </c>
    </row>
    <row r="20" spans="1:13" ht="38.25" x14ac:dyDescent="0.2">
      <c r="A20" s="7">
        <v>19</v>
      </c>
      <c r="B20" s="7" t="s">
        <v>81</v>
      </c>
      <c r="C20" s="88" t="s">
        <v>82</v>
      </c>
      <c r="D20" s="69">
        <v>110464584</v>
      </c>
      <c r="E20" s="69">
        <v>110464584</v>
      </c>
      <c r="F20" s="69">
        <f t="shared" si="3"/>
        <v>0</v>
      </c>
      <c r="G20" s="18">
        <v>110464584</v>
      </c>
      <c r="H20" s="18">
        <f t="shared" si="0"/>
        <v>0</v>
      </c>
      <c r="I20" s="96">
        <v>0</v>
      </c>
      <c r="J20" s="96">
        <f t="shared" si="1"/>
        <v>110464584</v>
      </c>
      <c r="K20" s="96">
        <v>6742319.5700000003</v>
      </c>
      <c r="L20" s="96">
        <f t="shared" si="2"/>
        <v>6.1036029158449558</v>
      </c>
    </row>
    <row r="21" spans="1:13" s="6" customFormat="1" x14ac:dyDescent="0.2">
      <c r="A21" s="107" t="s">
        <v>110</v>
      </c>
      <c r="B21" s="107"/>
      <c r="C21" s="107"/>
      <c r="D21" s="89">
        <f t="shared" ref="D21:K21" si="4">SUM(D2:D20)</f>
        <v>1341985904</v>
      </c>
      <c r="E21" s="89">
        <f t="shared" si="4"/>
        <v>1806985904</v>
      </c>
      <c r="F21" s="89">
        <f t="shared" si="4"/>
        <v>465000000</v>
      </c>
      <c r="G21" s="89">
        <f t="shared" si="4"/>
        <v>1806985904</v>
      </c>
      <c r="H21" s="89">
        <f t="shared" si="4"/>
        <v>0</v>
      </c>
      <c r="I21" s="89">
        <f t="shared" si="4"/>
        <v>-430882111</v>
      </c>
      <c r="J21" s="89">
        <f t="shared" si="4"/>
        <v>1376103793</v>
      </c>
      <c r="K21" s="89">
        <f t="shared" si="4"/>
        <v>474848984.99999994</v>
      </c>
      <c r="L21" s="89">
        <f>+K21/J21*100</f>
        <v>34.506771031042419</v>
      </c>
      <c r="M21" s="54"/>
    </row>
    <row r="22" spans="1:13" x14ac:dyDescent="0.2">
      <c r="K22" s="5">
        <f>+G43</f>
        <v>86900700.079999998</v>
      </c>
    </row>
    <row r="23" spans="1:13" x14ac:dyDescent="0.2">
      <c r="K23" s="5">
        <f>SUM(K21:K22)</f>
        <v>561749685.07999992</v>
      </c>
      <c r="L23" s="5">
        <f>+K23/J21*100</f>
        <v>40.821752540580341</v>
      </c>
    </row>
    <row r="24" spans="1:13" x14ac:dyDescent="0.2">
      <c r="K24" s="5">
        <v>69104238.269999996</v>
      </c>
    </row>
    <row r="25" spans="1:13" x14ac:dyDescent="0.2">
      <c r="K25" s="5">
        <f>+K21+K22+K24</f>
        <v>630853923.3499999</v>
      </c>
      <c r="L25" s="5">
        <f>+K25/J21*100</f>
        <v>45.843484085942052</v>
      </c>
    </row>
    <row r="26" spans="1:13" x14ac:dyDescent="0.2">
      <c r="K26" s="5">
        <v>120000000</v>
      </c>
    </row>
    <row r="27" spans="1:13" x14ac:dyDescent="0.2">
      <c r="K27" s="5">
        <f>+K21+K22+K24+K26</f>
        <v>750853923.3499999</v>
      </c>
      <c r="L27" s="5">
        <f>+K27/J21*100</f>
        <v>54.563756539983601</v>
      </c>
    </row>
    <row r="29" spans="1:13" ht="25.5" x14ac:dyDescent="0.2">
      <c r="D29" s="56" t="s">
        <v>125</v>
      </c>
      <c r="E29" s="53" t="s">
        <v>128</v>
      </c>
      <c r="F29" s="53" t="s">
        <v>129</v>
      </c>
      <c r="G29" s="53" t="s">
        <v>130</v>
      </c>
    </row>
    <row r="30" spans="1:13" x14ac:dyDescent="0.2">
      <c r="D30" s="8" t="s">
        <v>126</v>
      </c>
      <c r="E30" s="8">
        <v>226630243</v>
      </c>
      <c r="F30" s="8">
        <v>42025609</v>
      </c>
      <c r="G30" s="8">
        <f t="shared" ref="G30:G38" si="5">+F30</f>
        <v>42025609</v>
      </c>
    </row>
    <row r="31" spans="1:13" x14ac:dyDescent="0.2">
      <c r="D31" s="8" t="s">
        <v>127</v>
      </c>
      <c r="E31" s="8">
        <v>75500000</v>
      </c>
      <c r="F31" s="8">
        <v>35529259</v>
      </c>
      <c r="G31" s="8">
        <f t="shared" si="5"/>
        <v>35529259</v>
      </c>
    </row>
    <row r="32" spans="1:13" x14ac:dyDescent="0.2">
      <c r="D32" s="8" t="s">
        <v>132</v>
      </c>
      <c r="E32" s="8">
        <v>80575806</v>
      </c>
      <c r="F32" s="8">
        <v>0</v>
      </c>
      <c r="G32" s="8">
        <f t="shared" si="5"/>
        <v>0</v>
      </c>
    </row>
    <row r="33" spans="4:7" x14ac:dyDescent="0.2">
      <c r="D33" s="8" t="s">
        <v>132</v>
      </c>
      <c r="E33" s="8">
        <v>109104635</v>
      </c>
      <c r="F33" s="8">
        <v>33524612</v>
      </c>
      <c r="G33" s="8">
        <f t="shared" si="5"/>
        <v>33524612</v>
      </c>
    </row>
    <row r="34" spans="4:7" x14ac:dyDescent="0.2">
      <c r="D34" s="8" t="s">
        <v>133</v>
      </c>
      <c r="E34" s="8">
        <v>28528829</v>
      </c>
      <c r="F34" s="8">
        <v>28528829</v>
      </c>
      <c r="G34" s="8">
        <f t="shared" si="5"/>
        <v>28528829</v>
      </c>
    </row>
    <row r="35" spans="4:7" x14ac:dyDescent="0.2">
      <c r="D35" s="8" t="s">
        <v>133</v>
      </c>
      <c r="E35" s="8">
        <v>39970741</v>
      </c>
      <c r="F35" s="8">
        <v>29978055</v>
      </c>
      <c r="G35" s="8">
        <f t="shared" si="5"/>
        <v>29978055</v>
      </c>
    </row>
    <row r="36" spans="4:7" x14ac:dyDescent="0.2">
      <c r="D36" s="8" t="s">
        <v>144</v>
      </c>
      <c r="E36" s="8">
        <v>0</v>
      </c>
      <c r="F36" s="8">
        <v>0</v>
      </c>
      <c r="G36" s="8">
        <f t="shared" si="5"/>
        <v>0</v>
      </c>
    </row>
    <row r="37" spans="4:7" x14ac:dyDescent="0.2">
      <c r="D37" s="8" t="s">
        <v>145</v>
      </c>
      <c r="E37" s="8">
        <v>57043880</v>
      </c>
      <c r="F37" s="8">
        <v>47051194</v>
      </c>
      <c r="G37" s="8">
        <f t="shared" si="5"/>
        <v>47051194</v>
      </c>
    </row>
    <row r="38" spans="4:7" x14ac:dyDescent="0.2">
      <c r="D38" s="8" t="s">
        <v>145</v>
      </c>
      <c r="E38" s="8">
        <v>9992686</v>
      </c>
      <c r="F38" s="8">
        <v>0</v>
      </c>
      <c r="G38" s="8">
        <f t="shared" si="5"/>
        <v>0</v>
      </c>
    </row>
    <row r="39" spans="4:7" x14ac:dyDescent="0.2">
      <c r="D39" s="108" t="s">
        <v>110</v>
      </c>
      <c r="E39" s="108"/>
      <c r="F39" s="49">
        <f>SUM(F30:F38)</f>
        <v>216637558</v>
      </c>
      <c r="G39" s="49">
        <f>SUM(G30:G38)</f>
        <v>216637558</v>
      </c>
    </row>
    <row r="41" spans="4:7" x14ac:dyDescent="0.2">
      <c r="G41" s="5">
        <v>-129736857.92</v>
      </c>
    </row>
    <row r="43" spans="4:7" x14ac:dyDescent="0.2">
      <c r="G43" s="5">
        <f>+G39+G41</f>
        <v>86900700.079999998</v>
      </c>
    </row>
  </sheetData>
  <mergeCells count="2">
    <mergeCell ref="A21:C21"/>
    <mergeCell ref="D39:E39"/>
  </mergeCells>
  <pageMargins left="0.70866141732283472" right="0.70866141732283472" top="0.74803149606299213" bottom="0.74803149606299213" header="0.31496062992125984" footer="0.31496062992125984"/>
  <pageSetup paperSize="14" scale="68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O39"/>
  <sheetViews>
    <sheetView showGridLines="0" topLeftCell="A11" zoomScaleNormal="100" zoomScaleSheetLayoutView="118" workbookViewId="0">
      <selection activeCell="L16" sqref="L16"/>
    </sheetView>
  </sheetViews>
  <sheetFormatPr baseColWidth="10" defaultRowHeight="12.75" x14ac:dyDescent="0.2"/>
  <cols>
    <col min="1" max="1" width="4" style="4" bestFit="1" customWidth="1"/>
    <col min="2" max="2" width="17" style="4" bestFit="1" customWidth="1"/>
    <col min="3" max="3" width="41" style="4" customWidth="1"/>
    <col min="4" max="4" width="17" style="5" hidden="1" customWidth="1"/>
    <col min="5" max="5" width="16.5703125" style="5" hidden="1" customWidth="1"/>
    <col min="6" max="6" width="16.28515625" style="5" hidden="1" customWidth="1"/>
    <col min="7" max="7" width="16.5703125" style="5" bestFit="1" customWidth="1"/>
    <col min="8" max="8" width="14" style="5" hidden="1" customWidth="1"/>
    <col min="9" max="9" width="18.7109375" style="5" customWidth="1"/>
    <col min="10" max="10" width="16.5703125" style="5" bestFit="1" customWidth="1"/>
    <col min="11" max="11" width="15.85546875" style="5" bestFit="1" customWidth="1"/>
    <col min="12" max="12" width="7.85546875" style="5" bestFit="1" customWidth="1"/>
    <col min="13" max="13" width="22" style="5" customWidth="1"/>
    <col min="14" max="14" width="16.5703125" style="4" customWidth="1"/>
    <col min="15" max="16384" width="11.42578125" style="4"/>
  </cols>
  <sheetData>
    <row r="1" spans="1:15" s="6" customFormat="1" ht="51" x14ac:dyDescent="0.2">
      <c r="A1" s="51" t="s">
        <v>113</v>
      </c>
      <c r="B1" s="51" t="s">
        <v>116</v>
      </c>
      <c r="C1" s="51" t="s">
        <v>111</v>
      </c>
      <c r="D1" s="53" t="s">
        <v>118</v>
      </c>
      <c r="E1" s="53" t="s">
        <v>119</v>
      </c>
      <c r="F1" s="53" t="s">
        <v>120</v>
      </c>
      <c r="G1" s="53" t="s">
        <v>121</v>
      </c>
      <c r="H1" s="53" t="s">
        <v>122</v>
      </c>
      <c r="I1" s="56" t="s">
        <v>100</v>
      </c>
      <c r="J1" s="56" t="s">
        <v>101</v>
      </c>
      <c r="K1" s="56" t="s">
        <v>104</v>
      </c>
      <c r="L1" s="53" t="s">
        <v>117</v>
      </c>
      <c r="M1" s="54"/>
    </row>
    <row r="2" spans="1:15" x14ac:dyDescent="0.2">
      <c r="A2" s="7">
        <v>1</v>
      </c>
      <c r="B2" s="7" t="s">
        <v>42</v>
      </c>
      <c r="C2" s="7" t="s">
        <v>43</v>
      </c>
      <c r="D2" s="69">
        <v>49963397</v>
      </c>
      <c r="E2" s="69">
        <v>49963397</v>
      </c>
      <c r="F2" s="69">
        <f>+E2-D2</f>
        <v>0</v>
      </c>
      <c r="G2" s="18">
        <v>49963397</v>
      </c>
      <c r="H2" s="18">
        <f>+G2-E2</f>
        <v>0</v>
      </c>
      <c r="I2" s="96">
        <v>-9556488</v>
      </c>
      <c r="J2" s="96">
        <v>40406909</v>
      </c>
      <c r="K2" s="96">
        <v>11751205.550000001</v>
      </c>
      <c r="L2" s="96">
        <v>29.082168967688176</v>
      </c>
    </row>
    <row r="3" spans="1:15" ht="51" x14ac:dyDescent="0.2">
      <c r="A3" s="51" t="s">
        <v>113</v>
      </c>
      <c r="B3" s="51" t="s">
        <v>116</v>
      </c>
      <c r="C3" s="51" t="s">
        <v>111</v>
      </c>
      <c r="D3" s="53" t="s">
        <v>118</v>
      </c>
      <c r="E3" s="53" t="s">
        <v>119</v>
      </c>
      <c r="F3" s="53" t="s">
        <v>120</v>
      </c>
      <c r="G3" s="53" t="s">
        <v>121</v>
      </c>
      <c r="H3" s="53" t="s">
        <v>122</v>
      </c>
      <c r="I3" s="56" t="s">
        <v>100</v>
      </c>
      <c r="J3" s="56" t="s">
        <v>101</v>
      </c>
      <c r="K3" s="56" t="s">
        <v>104</v>
      </c>
      <c r="L3" s="53" t="s">
        <v>117</v>
      </c>
    </row>
    <row r="4" spans="1:15" x14ac:dyDescent="0.2">
      <c r="A4" s="7">
        <v>2</v>
      </c>
      <c r="B4" s="7" t="s">
        <v>44</v>
      </c>
      <c r="C4" s="7" t="s">
        <v>45</v>
      </c>
      <c r="D4" s="69">
        <v>234777859</v>
      </c>
      <c r="E4" s="69">
        <v>234777859</v>
      </c>
      <c r="F4" s="69">
        <f t="shared" ref="F4:F38" si="0">+E4-D4</f>
        <v>0</v>
      </c>
      <c r="G4" s="18">
        <v>234777859</v>
      </c>
      <c r="H4" s="18">
        <f t="shared" ref="H4:H38" si="1">+G4-E4</f>
        <v>0</v>
      </c>
      <c r="I4" s="96">
        <v>5827407</v>
      </c>
      <c r="J4" s="96">
        <v>240605266</v>
      </c>
      <c r="K4" s="96">
        <v>139651943.19</v>
      </c>
      <c r="L4" s="96">
        <v>58.04193129754691</v>
      </c>
      <c r="M4" s="5">
        <v>86900700.079999998</v>
      </c>
      <c r="N4" s="81">
        <f>+K4+M4</f>
        <v>226552643.26999998</v>
      </c>
      <c r="O4" s="81">
        <f>+N4/J4*100</f>
        <v>94.159470005116177</v>
      </c>
    </row>
    <row r="5" spans="1:15" ht="51" x14ac:dyDescent="0.2">
      <c r="A5" s="51" t="s">
        <v>113</v>
      </c>
      <c r="B5" s="51" t="s">
        <v>116</v>
      </c>
      <c r="C5" s="51" t="s">
        <v>111</v>
      </c>
      <c r="D5" s="53" t="s">
        <v>118</v>
      </c>
      <c r="E5" s="53" t="s">
        <v>119</v>
      </c>
      <c r="F5" s="53" t="s">
        <v>120</v>
      </c>
      <c r="G5" s="53" t="s">
        <v>121</v>
      </c>
      <c r="H5" s="53" t="s">
        <v>122</v>
      </c>
      <c r="I5" s="56" t="s">
        <v>100</v>
      </c>
      <c r="J5" s="56" t="s">
        <v>101</v>
      </c>
      <c r="K5" s="56" t="s">
        <v>104</v>
      </c>
      <c r="L5" s="53" t="s">
        <v>117</v>
      </c>
    </row>
    <row r="6" spans="1:15" x14ac:dyDescent="0.2">
      <c r="A6" s="7">
        <v>3</v>
      </c>
      <c r="B6" s="7" t="s">
        <v>46</v>
      </c>
      <c r="C6" s="7" t="s">
        <v>43</v>
      </c>
      <c r="D6" s="69">
        <v>79820246</v>
      </c>
      <c r="E6" s="69">
        <v>79820246</v>
      </c>
      <c r="F6" s="69">
        <f t="shared" si="0"/>
        <v>0</v>
      </c>
      <c r="G6" s="18">
        <v>79820246</v>
      </c>
      <c r="H6" s="18">
        <f t="shared" si="1"/>
        <v>0</v>
      </c>
      <c r="I6" s="96">
        <v>-13514945</v>
      </c>
      <c r="J6" s="96">
        <v>66305301</v>
      </c>
      <c r="K6" s="96">
        <v>36990152.450000003</v>
      </c>
      <c r="L6" s="96">
        <v>55.78762465764239</v>
      </c>
    </row>
    <row r="7" spans="1:15" ht="51" x14ac:dyDescent="0.2">
      <c r="A7" s="51" t="s">
        <v>113</v>
      </c>
      <c r="B7" s="51" t="s">
        <v>116</v>
      </c>
      <c r="C7" s="51" t="s">
        <v>111</v>
      </c>
      <c r="D7" s="53" t="s">
        <v>118</v>
      </c>
      <c r="E7" s="53" t="s">
        <v>119</v>
      </c>
      <c r="F7" s="53" t="s">
        <v>120</v>
      </c>
      <c r="G7" s="53" t="s">
        <v>121</v>
      </c>
      <c r="H7" s="53" t="s">
        <v>122</v>
      </c>
      <c r="I7" s="56" t="s">
        <v>100</v>
      </c>
      <c r="J7" s="56" t="s">
        <v>101</v>
      </c>
      <c r="K7" s="56" t="s">
        <v>104</v>
      </c>
      <c r="L7" s="53" t="s">
        <v>117</v>
      </c>
    </row>
    <row r="8" spans="1:15" ht="38.25" x14ac:dyDescent="0.2">
      <c r="A8" s="7">
        <v>4</v>
      </c>
      <c r="B8" s="7" t="s">
        <v>47</v>
      </c>
      <c r="C8" s="88" t="s">
        <v>48</v>
      </c>
      <c r="D8" s="69">
        <v>194228289</v>
      </c>
      <c r="E8" s="69">
        <v>531228289</v>
      </c>
      <c r="F8" s="69">
        <f t="shared" si="0"/>
        <v>337000000</v>
      </c>
      <c r="G8" s="18">
        <v>531228289</v>
      </c>
      <c r="H8" s="18">
        <f t="shared" si="1"/>
        <v>0</v>
      </c>
      <c r="I8" s="96">
        <v>-332561821</v>
      </c>
      <c r="J8" s="96">
        <v>198666468</v>
      </c>
      <c r="K8" s="96">
        <v>53174781.590000004</v>
      </c>
      <c r="L8" s="96">
        <v>26.765856425252402</v>
      </c>
      <c r="M8" s="5">
        <v>69104238.269999996</v>
      </c>
      <c r="N8" s="81">
        <f>+K8+M8</f>
        <v>122279019.86</v>
      </c>
      <c r="O8" s="81">
        <f>+N8/J8*100</f>
        <v>61.549903761313153</v>
      </c>
    </row>
    <row r="9" spans="1:15" ht="51" x14ac:dyDescent="0.2">
      <c r="A9" s="51" t="s">
        <v>113</v>
      </c>
      <c r="B9" s="51" t="s">
        <v>116</v>
      </c>
      <c r="C9" s="51" t="s">
        <v>111</v>
      </c>
      <c r="D9" s="53" t="s">
        <v>118</v>
      </c>
      <c r="E9" s="53" t="s">
        <v>119</v>
      </c>
      <c r="F9" s="53" t="s">
        <v>120</v>
      </c>
      <c r="G9" s="53" t="s">
        <v>121</v>
      </c>
      <c r="H9" s="53" t="s">
        <v>122</v>
      </c>
      <c r="I9" s="56" t="s">
        <v>100</v>
      </c>
      <c r="J9" s="56" t="s">
        <v>101</v>
      </c>
      <c r="K9" s="56" t="s">
        <v>104</v>
      </c>
      <c r="L9" s="53" t="s">
        <v>117</v>
      </c>
    </row>
    <row r="10" spans="1:15" ht="38.25" x14ac:dyDescent="0.2">
      <c r="A10" s="7">
        <v>5</v>
      </c>
      <c r="B10" s="7" t="s">
        <v>49</v>
      </c>
      <c r="C10" s="88" t="s">
        <v>50</v>
      </c>
      <c r="D10" s="69">
        <v>189270460</v>
      </c>
      <c r="E10" s="69">
        <v>304270460</v>
      </c>
      <c r="F10" s="69">
        <f t="shared" si="0"/>
        <v>115000000</v>
      </c>
      <c r="G10" s="18">
        <v>304270460</v>
      </c>
      <c r="H10" s="18">
        <f t="shared" si="1"/>
        <v>0</v>
      </c>
      <c r="I10" s="96">
        <v>-129148139</v>
      </c>
      <c r="J10" s="96">
        <v>175122321</v>
      </c>
      <c r="K10" s="96">
        <v>76696234.280000001</v>
      </c>
      <c r="L10" s="96">
        <v>43.795807320301563</v>
      </c>
    </row>
    <row r="11" spans="1:15" ht="51" x14ac:dyDescent="0.2">
      <c r="A11" s="51" t="s">
        <v>113</v>
      </c>
      <c r="B11" s="51" t="s">
        <v>116</v>
      </c>
      <c r="C11" s="51" t="s">
        <v>111</v>
      </c>
      <c r="D11" s="53" t="s">
        <v>118</v>
      </c>
      <c r="E11" s="53" t="s">
        <v>119</v>
      </c>
      <c r="F11" s="53" t="s">
        <v>120</v>
      </c>
      <c r="G11" s="53" t="s">
        <v>121</v>
      </c>
      <c r="H11" s="53" t="s">
        <v>122</v>
      </c>
      <c r="I11" s="56" t="s">
        <v>100</v>
      </c>
      <c r="J11" s="56" t="s">
        <v>101</v>
      </c>
      <c r="K11" s="56" t="s">
        <v>104</v>
      </c>
      <c r="L11" s="53" t="s">
        <v>117</v>
      </c>
    </row>
    <row r="12" spans="1:15" ht="25.5" x14ac:dyDescent="0.2">
      <c r="A12" s="7">
        <v>6</v>
      </c>
      <c r="B12" s="7" t="s">
        <v>58</v>
      </c>
      <c r="C12" s="88" t="s">
        <v>59</v>
      </c>
      <c r="D12" s="69">
        <v>48633663</v>
      </c>
      <c r="E12" s="69">
        <v>48633663</v>
      </c>
      <c r="F12" s="69">
        <f t="shared" si="0"/>
        <v>0</v>
      </c>
      <c r="G12" s="18">
        <v>48633663</v>
      </c>
      <c r="H12" s="18">
        <f t="shared" si="1"/>
        <v>0</v>
      </c>
      <c r="I12" s="96">
        <v>-27296731</v>
      </c>
      <c r="J12" s="96">
        <v>21336932</v>
      </c>
      <c r="K12" s="96">
        <v>7048636.2800000003</v>
      </c>
      <c r="L12" s="96">
        <v>33.034909986121718</v>
      </c>
    </row>
    <row r="13" spans="1:15" ht="51" x14ac:dyDescent="0.2">
      <c r="A13" s="51" t="s">
        <v>113</v>
      </c>
      <c r="B13" s="51" t="s">
        <v>116</v>
      </c>
      <c r="C13" s="51" t="s">
        <v>111</v>
      </c>
      <c r="D13" s="53" t="s">
        <v>118</v>
      </c>
      <c r="E13" s="53" t="s">
        <v>119</v>
      </c>
      <c r="F13" s="53" t="s">
        <v>120</v>
      </c>
      <c r="G13" s="53" t="s">
        <v>121</v>
      </c>
      <c r="H13" s="53" t="s">
        <v>122</v>
      </c>
      <c r="I13" s="56" t="s">
        <v>100</v>
      </c>
      <c r="J13" s="56" t="s">
        <v>101</v>
      </c>
      <c r="K13" s="56" t="s">
        <v>104</v>
      </c>
      <c r="L13" s="53" t="s">
        <v>117</v>
      </c>
    </row>
    <row r="14" spans="1:15" x14ac:dyDescent="0.2">
      <c r="A14" s="7">
        <v>7</v>
      </c>
      <c r="B14" s="7" t="s">
        <v>60</v>
      </c>
      <c r="C14" s="7" t="s">
        <v>43</v>
      </c>
      <c r="D14" s="69">
        <v>41409560</v>
      </c>
      <c r="E14" s="69">
        <v>41409560</v>
      </c>
      <c r="F14" s="69">
        <f t="shared" si="0"/>
        <v>0</v>
      </c>
      <c r="G14" s="18">
        <v>41409560</v>
      </c>
      <c r="H14" s="18">
        <f t="shared" si="1"/>
        <v>0</v>
      </c>
      <c r="I14" s="96">
        <v>3705514</v>
      </c>
      <c r="J14" s="96">
        <v>45115074</v>
      </c>
      <c r="K14" s="96">
        <v>17686935.100000001</v>
      </c>
      <c r="L14" s="96">
        <v>39.20404763161865</v>
      </c>
    </row>
    <row r="15" spans="1:15" ht="51" x14ac:dyDescent="0.2">
      <c r="A15" s="51" t="s">
        <v>113</v>
      </c>
      <c r="B15" s="51" t="s">
        <v>116</v>
      </c>
      <c r="C15" s="51" t="s">
        <v>111</v>
      </c>
      <c r="D15" s="53" t="s">
        <v>118</v>
      </c>
      <c r="E15" s="53" t="s">
        <v>119</v>
      </c>
      <c r="F15" s="53" t="s">
        <v>120</v>
      </c>
      <c r="G15" s="53" t="s">
        <v>121</v>
      </c>
      <c r="H15" s="53" t="s">
        <v>122</v>
      </c>
      <c r="I15" s="56" t="s">
        <v>100</v>
      </c>
      <c r="J15" s="56" t="s">
        <v>101</v>
      </c>
      <c r="K15" s="56" t="s">
        <v>104</v>
      </c>
      <c r="L15" s="53" t="s">
        <v>117</v>
      </c>
    </row>
    <row r="16" spans="1:15" ht="25.5" x14ac:dyDescent="0.2">
      <c r="A16" s="7">
        <v>8</v>
      </c>
      <c r="B16" s="7" t="s">
        <v>61</v>
      </c>
      <c r="C16" s="88" t="s">
        <v>62</v>
      </c>
      <c r="D16" s="69">
        <v>41437122</v>
      </c>
      <c r="E16" s="69">
        <v>114437122</v>
      </c>
      <c r="F16" s="69">
        <f t="shared" si="0"/>
        <v>73000000</v>
      </c>
      <c r="G16" s="18">
        <v>114437122</v>
      </c>
      <c r="H16" s="18">
        <f t="shared" si="1"/>
        <v>0</v>
      </c>
      <c r="I16" s="96">
        <v>82144589</v>
      </c>
      <c r="J16" s="96">
        <v>196581711</v>
      </c>
      <c r="K16" s="96">
        <v>11070201.130000001</v>
      </c>
      <c r="L16" s="96">
        <v>5.6313484472622175</v>
      </c>
      <c r="M16" s="5">
        <v>120000000</v>
      </c>
      <c r="N16" s="81">
        <f>+K16+M16</f>
        <v>131070201.13</v>
      </c>
      <c r="O16" s="81">
        <f>+N16/J16*100</f>
        <v>66.674666968383448</v>
      </c>
    </row>
    <row r="17" spans="1:12" ht="51" x14ac:dyDescent="0.2">
      <c r="A17" s="51" t="s">
        <v>113</v>
      </c>
      <c r="B17" s="51" t="s">
        <v>116</v>
      </c>
      <c r="C17" s="51" t="s">
        <v>111</v>
      </c>
      <c r="D17" s="53" t="s">
        <v>118</v>
      </c>
      <c r="E17" s="53" t="s">
        <v>119</v>
      </c>
      <c r="F17" s="53" t="s">
        <v>120</v>
      </c>
      <c r="G17" s="53" t="s">
        <v>121</v>
      </c>
      <c r="H17" s="53" t="s">
        <v>122</v>
      </c>
      <c r="I17" s="56" t="s">
        <v>100</v>
      </c>
      <c r="J17" s="56" t="s">
        <v>101</v>
      </c>
      <c r="K17" s="56" t="s">
        <v>104</v>
      </c>
      <c r="L17" s="53" t="s">
        <v>117</v>
      </c>
    </row>
    <row r="18" spans="1:12" x14ac:dyDescent="0.2">
      <c r="A18" s="7">
        <v>9</v>
      </c>
      <c r="B18" s="7" t="s">
        <v>63</v>
      </c>
      <c r="C18" s="7" t="s">
        <v>64</v>
      </c>
      <c r="D18" s="69">
        <v>65114000</v>
      </c>
      <c r="E18" s="69">
        <v>65114000</v>
      </c>
      <c r="F18" s="69">
        <f t="shared" si="0"/>
        <v>0</v>
      </c>
      <c r="G18" s="18">
        <v>65114000</v>
      </c>
      <c r="H18" s="18">
        <f t="shared" si="1"/>
        <v>0</v>
      </c>
      <c r="I18" s="96">
        <v>-20000000</v>
      </c>
      <c r="J18" s="96">
        <v>45114000</v>
      </c>
      <c r="K18" s="96">
        <v>45070955.469999999</v>
      </c>
      <c r="L18" s="96">
        <v>99.904587201312225</v>
      </c>
    </row>
    <row r="19" spans="1:12" ht="51" x14ac:dyDescent="0.2">
      <c r="A19" s="51" t="s">
        <v>113</v>
      </c>
      <c r="B19" s="51" t="s">
        <v>116</v>
      </c>
      <c r="C19" s="51" t="s">
        <v>111</v>
      </c>
      <c r="D19" s="53" t="s">
        <v>118</v>
      </c>
      <c r="E19" s="53" t="s">
        <v>119</v>
      </c>
      <c r="F19" s="53" t="s">
        <v>120</v>
      </c>
      <c r="G19" s="53" t="s">
        <v>121</v>
      </c>
      <c r="H19" s="53" t="s">
        <v>122</v>
      </c>
      <c r="I19" s="56" t="s">
        <v>100</v>
      </c>
      <c r="J19" s="56" t="s">
        <v>101</v>
      </c>
      <c r="K19" s="56" t="s">
        <v>104</v>
      </c>
      <c r="L19" s="53" t="s">
        <v>117</v>
      </c>
    </row>
    <row r="20" spans="1:12" ht="25.5" x14ac:dyDescent="0.2">
      <c r="A20" s="7">
        <v>10</v>
      </c>
      <c r="B20" s="7" t="s">
        <v>65</v>
      </c>
      <c r="C20" s="88" t="s">
        <v>66</v>
      </c>
      <c r="D20" s="69">
        <v>106775000</v>
      </c>
      <c r="E20" s="69">
        <v>106775000</v>
      </c>
      <c r="F20" s="69">
        <f t="shared" si="0"/>
        <v>0</v>
      </c>
      <c r="G20" s="18">
        <v>106775000</v>
      </c>
      <c r="H20" s="18">
        <f t="shared" si="1"/>
        <v>0</v>
      </c>
      <c r="I20" s="96">
        <v>0</v>
      </c>
      <c r="J20" s="96">
        <v>106775000</v>
      </c>
      <c r="K20" s="96">
        <v>28703618.02</v>
      </c>
      <c r="L20" s="96">
        <v>26.882339517677359</v>
      </c>
    </row>
    <row r="21" spans="1:12" ht="51" x14ac:dyDescent="0.2">
      <c r="A21" s="51" t="s">
        <v>113</v>
      </c>
      <c r="B21" s="51" t="s">
        <v>116</v>
      </c>
      <c r="C21" s="51" t="s">
        <v>111</v>
      </c>
      <c r="D21" s="53" t="s">
        <v>118</v>
      </c>
      <c r="E21" s="53" t="s">
        <v>119</v>
      </c>
      <c r="F21" s="53" t="s">
        <v>120</v>
      </c>
      <c r="G21" s="53" t="s">
        <v>121</v>
      </c>
      <c r="H21" s="53" t="s">
        <v>122</v>
      </c>
      <c r="I21" s="56" t="s">
        <v>100</v>
      </c>
      <c r="J21" s="56" t="s">
        <v>101</v>
      </c>
      <c r="K21" s="56" t="s">
        <v>104</v>
      </c>
      <c r="L21" s="53" t="s">
        <v>117</v>
      </c>
    </row>
    <row r="22" spans="1:12" ht="25.5" x14ac:dyDescent="0.2">
      <c r="A22" s="7">
        <v>11</v>
      </c>
      <c r="B22" s="7" t="s">
        <v>67</v>
      </c>
      <c r="C22" s="88" t="s">
        <v>68</v>
      </c>
      <c r="D22" s="69">
        <v>96265000</v>
      </c>
      <c r="E22" s="69">
        <v>36265000</v>
      </c>
      <c r="F22" s="69">
        <f t="shared" si="0"/>
        <v>-60000000</v>
      </c>
      <c r="G22" s="18">
        <v>36265000</v>
      </c>
      <c r="H22" s="18">
        <f t="shared" si="1"/>
        <v>0</v>
      </c>
      <c r="I22" s="96">
        <v>0</v>
      </c>
      <c r="J22" s="96">
        <v>36265000</v>
      </c>
      <c r="K22" s="96">
        <v>8906210.5</v>
      </c>
      <c r="L22" s="96">
        <v>24.558694333379293</v>
      </c>
    </row>
    <row r="23" spans="1:12" ht="51" x14ac:dyDescent="0.2">
      <c r="A23" s="51" t="s">
        <v>113</v>
      </c>
      <c r="B23" s="51" t="s">
        <v>116</v>
      </c>
      <c r="C23" s="51" t="s">
        <v>111</v>
      </c>
      <c r="D23" s="53" t="s">
        <v>118</v>
      </c>
      <c r="E23" s="53" t="s">
        <v>119</v>
      </c>
      <c r="F23" s="53" t="s">
        <v>120</v>
      </c>
      <c r="G23" s="53" t="s">
        <v>121</v>
      </c>
      <c r="H23" s="53" t="s">
        <v>122</v>
      </c>
      <c r="I23" s="56" t="s">
        <v>100</v>
      </c>
      <c r="J23" s="56" t="s">
        <v>101</v>
      </c>
      <c r="K23" s="56" t="s">
        <v>104</v>
      </c>
      <c r="L23" s="53" t="s">
        <v>117</v>
      </c>
    </row>
    <row r="24" spans="1:12" ht="25.5" x14ac:dyDescent="0.2">
      <c r="A24" s="7">
        <v>12</v>
      </c>
      <c r="B24" s="7" t="s">
        <v>69</v>
      </c>
      <c r="C24" s="88" t="s">
        <v>70</v>
      </c>
      <c r="D24" s="69">
        <v>20000000</v>
      </c>
      <c r="E24" s="69">
        <v>20000000</v>
      </c>
      <c r="F24" s="69">
        <f t="shared" si="0"/>
        <v>0</v>
      </c>
      <c r="G24" s="18">
        <v>20000000</v>
      </c>
      <c r="H24" s="18">
        <f t="shared" si="1"/>
        <v>0</v>
      </c>
      <c r="I24" s="96">
        <v>0</v>
      </c>
      <c r="J24" s="96">
        <v>20000000</v>
      </c>
      <c r="K24" s="96">
        <v>11253548.800000001</v>
      </c>
      <c r="L24" s="96">
        <v>56.267744</v>
      </c>
    </row>
    <row r="25" spans="1:12" ht="51" x14ac:dyDescent="0.2">
      <c r="A25" s="51" t="s">
        <v>113</v>
      </c>
      <c r="B25" s="51" t="s">
        <v>116</v>
      </c>
      <c r="C25" s="51" t="s">
        <v>111</v>
      </c>
      <c r="D25" s="53" t="s">
        <v>118</v>
      </c>
      <c r="E25" s="53" t="s">
        <v>119</v>
      </c>
      <c r="F25" s="53" t="s">
        <v>120</v>
      </c>
      <c r="G25" s="53" t="s">
        <v>121</v>
      </c>
      <c r="H25" s="53" t="s">
        <v>122</v>
      </c>
      <c r="I25" s="56" t="s">
        <v>100</v>
      </c>
      <c r="J25" s="56" t="s">
        <v>101</v>
      </c>
      <c r="K25" s="56" t="s">
        <v>104</v>
      </c>
      <c r="L25" s="53" t="s">
        <v>117</v>
      </c>
    </row>
    <row r="26" spans="1:12" x14ac:dyDescent="0.2">
      <c r="A26" s="7">
        <v>13</v>
      </c>
      <c r="B26" s="7" t="s">
        <v>71</v>
      </c>
      <c r="C26" s="7" t="s">
        <v>43</v>
      </c>
      <c r="D26" s="69">
        <v>2038099</v>
      </c>
      <c r="E26" s="69">
        <v>2038099</v>
      </c>
      <c r="F26" s="69">
        <f t="shared" si="0"/>
        <v>0</v>
      </c>
      <c r="G26" s="18">
        <v>2038099</v>
      </c>
      <c r="H26" s="18">
        <f t="shared" si="1"/>
        <v>0</v>
      </c>
      <c r="I26" s="96">
        <v>1212725</v>
      </c>
      <c r="J26" s="96">
        <v>3250824</v>
      </c>
      <c r="K26" s="96">
        <v>1602687.28</v>
      </c>
      <c r="L26" s="96">
        <v>49.300955080927181</v>
      </c>
    </row>
    <row r="27" spans="1:12" ht="51" x14ac:dyDescent="0.2">
      <c r="A27" s="51" t="s">
        <v>113</v>
      </c>
      <c r="B27" s="51" t="s">
        <v>116</v>
      </c>
      <c r="C27" s="51" t="s">
        <v>111</v>
      </c>
      <c r="D27" s="53" t="s">
        <v>118</v>
      </c>
      <c r="E27" s="53" t="s">
        <v>119</v>
      </c>
      <c r="F27" s="53" t="s">
        <v>120</v>
      </c>
      <c r="G27" s="53" t="s">
        <v>121</v>
      </c>
      <c r="H27" s="53" t="s">
        <v>122</v>
      </c>
      <c r="I27" s="56" t="s">
        <v>100</v>
      </c>
      <c r="J27" s="56" t="s">
        <v>101</v>
      </c>
      <c r="K27" s="56" t="s">
        <v>104</v>
      </c>
      <c r="L27" s="53" t="s">
        <v>117</v>
      </c>
    </row>
    <row r="28" spans="1:12" ht="38.25" x14ac:dyDescent="0.2">
      <c r="A28" s="7">
        <v>14</v>
      </c>
      <c r="B28" s="7" t="s">
        <v>72</v>
      </c>
      <c r="C28" s="88" t="s">
        <v>73</v>
      </c>
      <c r="D28" s="69">
        <v>5063487</v>
      </c>
      <c r="E28" s="69">
        <v>5063487</v>
      </c>
      <c r="F28" s="69">
        <f t="shared" si="0"/>
        <v>0</v>
      </c>
      <c r="G28" s="18">
        <v>5063487</v>
      </c>
      <c r="H28" s="18">
        <f t="shared" si="1"/>
        <v>0</v>
      </c>
      <c r="I28" s="96">
        <v>203802</v>
      </c>
      <c r="J28" s="96">
        <v>5267289</v>
      </c>
      <c r="K28" s="96">
        <v>3649102.87</v>
      </c>
      <c r="L28" s="96">
        <v>69.278577082062512</v>
      </c>
    </row>
    <row r="29" spans="1:12" ht="51" x14ac:dyDescent="0.2">
      <c r="A29" s="51" t="s">
        <v>113</v>
      </c>
      <c r="B29" s="51" t="s">
        <v>116</v>
      </c>
      <c r="C29" s="51" t="s">
        <v>111</v>
      </c>
      <c r="D29" s="53" t="s">
        <v>118</v>
      </c>
      <c r="E29" s="53" t="s">
        <v>119</v>
      </c>
      <c r="F29" s="53" t="s">
        <v>120</v>
      </c>
      <c r="G29" s="53" t="s">
        <v>121</v>
      </c>
      <c r="H29" s="53" t="s">
        <v>122</v>
      </c>
      <c r="I29" s="56" t="s">
        <v>100</v>
      </c>
      <c r="J29" s="56" t="s">
        <v>101</v>
      </c>
      <c r="K29" s="56" t="s">
        <v>104</v>
      </c>
      <c r="L29" s="53" t="s">
        <v>117</v>
      </c>
    </row>
    <row r="30" spans="1:12" ht="38.25" x14ac:dyDescent="0.2">
      <c r="A30" s="7">
        <v>15</v>
      </c>
      <c r="B30" s="7" t="s">
        <v>74</v>
      </c>
      <c r="C30" s="88" t="s">
        <v>75</v>
      </c>
      <c r="D30" s="69">
        <v>1016500</v>
      </c>
      <c r="E30" s="69">
        <v>1016500</v>
      </c>
      <c r="F30" s="69">
        <f t="shared" si="0"/>
        <v>0</v>
      </c>
      <c r="G30" s="18">
        <v>1016500</v>
      </c>
      <c r="H30" s="18">
        <f t="shared" si="1"/>
        <v>0</v>
      </c>
      <c r="I30" s="96">
        <v>-25511</v>
      </c>
      <c r="J30" s="96">
        <v>990989</v>
      </c>
      <c r="K30" s="96">
        <v>315347.90000000002</v>
      </c>
      <c r="L30" s="96">
        <v>31.821533841445262</v>
      </c>
    </row>
    <row r="31" spans="1:12" ht="51" x14ac:dyDescent="0.2">
      <c r="A31" s="51" t="s">
        <v>113</v>
      </c>
      <c r="B31" s="51" t="s">
        <v>116</v>
      </c>
      <c r="C31" s="51" t="s">
        <v>111</v>
      </c>
      <c r="D31" s="53" t="s">
        <v>118</v>
      </c>
      <c r="E31" s="53" t="s">
        <v>119</v>
      </c>
      <c r="F31" s="53" t="s">
        <v>120</v>
      </c>
      <c r="G31" s="53" t="s">
        <v>121</v>
      </c>
      <c r="H31" s="53" t="s">
        <v>122</v>
      </c>
      <c r="I31" s="56" t="s">
        <v>100</v>
      </c>
      <c r="J31" s="56" t="s">
        <v>101</v>
      </c>
      <c r="K31" s="56" t="s">
        <v>104</v>
      </c>
      <c r="L31" s="53" t="s">
        <v>117</v>
      </c>
    </row>
    <row r="32" spans="1:12" x14ac:dyDescent="0.2">
      <c r="A32" s="7">
        <v>16</v>
      </c>
      <c r="B32" s="7" t="s">
        <v>76</v>
      </c>
      <c r="C32" s="7" t="s">
        <v>43</v>
      </c>
      <c r="D32" s="69">
        <v>5605600</v>
      </c>
      <c r="E32" s="69">
        <v>5605600</v>
      </c>
      <c r="F32" s="69">
        <f t="shared" si="0"/>
        <v>0</v>
      </c>
      <c r="G32" s="18">
        <v>5605600</v>
      </c>
      <c r="H32" s="18">
        <f t="shared" si="1"/>
        <v>0</v>
      </c>
      <c r="I32" s="96">
        <v>11133900</v>
      </c>
      <c r="J32" s="96">
        <v>16739500</v>
      </c>
      <c r="K32" s="96">
        <v>3354746.12</v>
      </c>
      <c r="L32" s="96">
        <v>20.040897995758534</v>
      </c>
    </row>
    <row r="33" spans="1:13" ht="51" x14ac:dyDescent="0.2">
      <c r="A33" s="51" t="s">
        <v>113</v>
      </c>
      <c r="B33" s="51" t="s">
        <v>116</v>
      </c>
      <c r="C33" s="51" t="s">
        <v>111</v>
      </c>
      <c r="D33" s="53" t="s">
        <v>118</v>
      </c>
      <c r="E33" s="53" t="s">
        <v>119</v>
      </c>
      <c r="F33" s="53" t="s">
        <v>120</v>
      </c>
      <c r="G33" s="53" t="s">
        <v>121</v>
      </c>
      <c r="H33" s="53" t="s">
        <v>122</v>
      </c>
      <c r="I33" s="56" t="s">
        <v>100</v>
      </c>
      <c r="J33" s="56" t="s">
        <v>101</v>
      </c>
      <c r="K33" s="56" t="s">
        <v>104</v>
      </c>
      <c r="L33" s="53" t="s">
        <v>117</v>
      </c>
    </row>
    <row r="34" spans="1:13" ht="25.5" x14ac:dyDescent="0.2">
      <c r="A34" s="7">
        <v>17</v>
      </c>
      <c r="B34" s="7" t="s">
        <v>77</v>
      </c>
      <c r="C34" s="88" t="s">
        <v>78</v>
      </c>
      <c r="D34" s="69">
        <v>11737038</v>
      </c>
      <c r="E34" s="69">
        <v>11737038</v>
      </c>
      <c r="F34" s="69">
        <f t="shared" si="0"/>
        <v>0</v>
      </c>
      <c r="G34" s="18">
        <v>11737038</v>
      </c>
      <c r="H34" s="18">
        <f t="shared" si="1"/>
        <v>0</v>
      </c>
      <c r="I34" s="96">
        <v>-955098</v>
      </c>
      <c r="J34" s="96">
        <v>10781940</v>
      </c>
      <c r="K34" s="96">
        <v>7297333.0499999998</v>
      </c>
      <c r="L34" s="96">
        <v>67.681076411109686</v>
      </c>
    </row>
    <row r="35" spans="1:13" ht="51" x14ac:dyDescent="0.2">
      <c r="A35" s="51" t="s">
        <v>113</v>
      </c>
      <c r="B35" s="51" t="s">
        <v>116</v>
      </c>
      <c r="C35" s="51" t="s">
        <v>111</v>
      </c>
      <c r="D35" s="53" t="s">
        <v>118</v>
      </c>
      <c r="E35" s="53" t="s">
        <v>119</v>
      </c>
      <c r="F35" s="53" t="s">
        <v>120</v>
      </c>
      <c r="G35" s="53" t="s">
        <v>121</v>
      </c>
      <c r="H35" s="53" t="s">
        <v>122</v>
      </c>
      <c r="I35" s="56" t="s">
        <v>100</v>
      </c>
      <c r="J35" s="56" t="s">
        <v>101</v>
      </c>
      <c r="K35" s="56" t="s">
        <v>104</v>
      </c>
      <c r="L35" s="53" t="s">
        <v>117</v>
      </c>
    </row>
    <row r="36" spans="1:13" ht="38.25" x14ac:dyDescent="0.2">
      <c r="A36" s="7">
        <v>18</v>
      </c>
      <c r="B36" s="7" t="s">
        <v>79</v>
      </c>
      <c r="C36" s="88" t="s">
        <v>80</v>
      </c>
      <c r="D36" s="69">
        <v>38366000</v>
      </c>
      <c r="E36" s="69">
        <v>38366000</v>
      </c>
      <c r="F36" s="69">
        <f t="shared" si="0"/>
        <v>0</v>
      </c>
      <c r="G36" s="18">
        <v>38366000</v>
      </c>
      <c r="H36" s="18">
        <f t="shared" si="1"/>
        <v>0</v>
      </c>
      <c r="I36" s="96">
        <v>8756485</v>
      </c>
      <c r="J36" s="96">
        <v>47122485</v>
      </c>
      <c r="K36" s="96">
        <v>3883025.85</v>
      </c>
      <c r="L36" s="96">
        <v>8.2402824256827714</v>
      </c>
    </row>
    <row r="37" spans="1:13" ht="51" x14ac:dyDescent="0.2">
      <c r="A37" s="51" t="s">
        <v>113</v>
      </c>
      <c r="B37" s="51" t="s">
        <v>116</v>
      </c>
      <c r="C37" s="51" t="s">
        <v>111</v>
      </c>
      <c r="D37" s="53" t="s">
        <v>118</v>
      </c>
      <c r="E37" s="53" t="s">
        <v>119</v>
      </c>
      <c r="F37" s="53" t="s">
        <v>120</v>
      </c>
      <c r="G37" s="53" t="s">
        <v>121</v>
      </c>
      <c r="H37" s="53" t="s">
        <v>122</v>
      </c>
      <c r="I37" s="56" t="s">
        <v>100</v>
      </c>
      <c r="J37" s="56" t="s">
        <v>101</v>
      </c>
      <c r="K37" s="56" t="s">
        <v>104</v>
      </c>
      <c r="L37" s="53" t="s">
        <v>117</v>
      </c>
    </row>
    <row r="38" spans="1:13" ht="38.25" x14ac:dyDescent="0.2">
      <c r="A38" s="7">
        <v>19</v>
      </c>
      <c r="B38" s="7" t="s">
        <v>81</v>
      </c>
      <c r="C38" s="88" t="s">
        <v>82</v>
      </c>
      <c r="D38" s="69">
        <v>110464584</v>
      </c>
      <c r="E38" s="69">
        <v>110464584</v>
      </c>
      <c r="F38" s="69">
        <f t="shared" si="0"/>
        <v>0</v>
      </c>
      <c r="G38" s="18">
        <v>110464584</v>
      </c>
      <c r="H38" s="18">
        <f t="shared" si="1"/>
        <v>0</v>
      </c>
      <c r="I38" s="96">
        <v>0</v>
      </c>
      <c r="J38" s="96">
        <v>110464584</v>
      </c>
      <c r="K38" s="96">
        <v>6742319.5700000003</v>
      </c>
      <c r="L38" s="96">
        <v>6.103602915844955</v>
      </c>
    </row>
    <row r="39" spans="1:13" s="6" customFormat="1" x14ac:dyDescent="0.2">
      <c r="A39" s="107" t="s">
        <v>110</v>
      </c>
      <c r="B39" s="107"/>
      <c r="C39" s="107"/>
      <c r="D39" s="89">
        <f t="shared" ref="D39:K39" si="2">SUM(D2:D38)</f>
        <v>1341985904</v>
      </c>
      <c r="E39" s="89">
        <f t="shared" si="2"/>
        <v>1806985904</v>
      </c>
      <c r="F39" s="89">
        <f t="shared" si="2"/>
        <v>465000000</v>
      </c>
      <c r="G39" s="89">
        <f t="shared" si="2"/>
        <v>1806985904</v>
      </c>
      <c r="H39" s="89">
        <f t="shared" si="2"/>
        <v>0</v>
      </c>
      <c r="I39" s="89">
        <f t="shared" si="2"/>
        <v>-420074311</v>
      </c>
      <c r="J39" s="89">
        <f t="shared" si="2"/>
        <v>1386911593</v>
      </c>
      <c r="K39" s="89">
        <f t="shared" si="2"/>
        <v>474848984.99999994</v>
      </c>
      <c r="L39" s="89">
        <f>+K39/J39*100</f>
        <v>34.237869767377447</v>
      </c>
      <c r="M39" s="54"/>
    </row>
  </sheetData>
  <mergeCells count="1">
    <mergeCell ref="A39:C39"/>
  </mergeCells>
  <pageMargins left="0.70866141732283472" right="0.70866141732283472" top="0.74803149606299213" bottom="0.74803149606299213" header="0.31496062992125984" footer="0.31496062992125984"/>
  <pageSetup paperSize="14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0.249977111117893"/>
  </sheetPr>
  <dimension ref="A1:M45"/>
  <sheetViews>
    <sheetView showGridLines="0" zoomScale="115" zoomScaleNormal="115" zoomScaleSheetLayoutView="118" workbookViewId="0">
      <selection activeCell="H29" sqref="H29"/>
    </sheetView>
  </sheetViews>
  <sheetFormatPr baseColWidth="10" defaultRowHeight="12.75" x14ac:dyDescent="0.2"/>
  <cols>
    <col min="1" max="1" width="4" style="4" bestFit="1" customWidth="1"/>
    <col min="2" max="2" width="17" style="4" bestFit="1" customWidth="1"/>
    <col min="3" max="3" width="41" style="4" customWidth="1"/>
    <col min="4" max="4" width="17" style="5" customWidth="1"/>
    <col min="5" max="5" width="16.5703125" style="5" customWidth="1"/>
    <col min="6" max="6" width="16.28515625" style="5" customWidth="1"/>
    <col min="7" max="7" width="16.5703125" style="5" bestFit="1" customWidth="1"/>
    <col min="8" max="8" width="14" style="5" customWidth="1"/>
    <col min="9" max="9" width="18.7109375" style="5" customWidth="1"/>
    <col min="10" max="10" width="16.5703125" style="5" bestFit="1" customWidth="1"/>
    <col min="11" max="11" width="15.85546875" style="5" bestFit="1" customWidth="1"/>
    <col min="12" max="12" width="7.85546875" style="5" bestFit="1" customWidth="1"/>
    <col min="13" max="13" width="11.42578125" style="5"/>
    <col min="14" max="16384" width="11.42578125" style="4"/>
  </cols>
  <sheetData>
    <row r="1" spans="1:13" s="6" customFormat="1" ht="51" x14ac:dyDescent="0.2">
      <c r="A1" s="51" t="s">
        <v>113</v>
      </c>
      <c r="B1" s="51" t="s">
        <v>116</v>
      </c>
      <c r="C1" s="51" t="s">
        <v>111</v>
      </c>
      <c r="D1" s="84" t="s">
        <v>118</v>
      </c>
      <c r="E1" s="84" t="s">
        <v>119</v>
      </c>
      <c r="F1" s="84" t="s">
        <v>120</v>
      </c>
      <c r="G1" s="85" t="s">
        <v>121</v>
      </c>
      <c r="H1" s="85" t="s">
        <v>122</v>
      </c>
      <c r="I1" s="86" t="s">
        <v>100</v>
      </c>
      <c r="J1" s="86" t="s">
        <v>101</v>
      </c>
      <c r="K1" s="86" t="s">
        <v>104</v>
      </c>
      <c r="L1" s="87" t="s">
        <v>117</v>
      </c>
      <c r="M1" s="54"/>
    </row>
    <row r="2" spans="1:13" x14ac:dyDescent="0.2">
      <c r="A2" s="7">
        <v>1</v>
      </c>
      <c r="B2" s="103" t="s">
        <v>42</v>
      </c>
      <c r="C2" s="7" t="s">
        <v>43</v>
      </c>
      <c r="D2" s="69">
        <v>49963397</v>
      </c>
      <c r="E2" s="69">
        <v>49963397</v>
      </c>
      <c r="F2" s="69">
        <f>+E2-D2</f>
        <v>0</v>
      </c>
      <c r="G2" s="18">
        <v>49963397</v>
      </c>
      <c r="H2" s="18">
        <f>+G2-E2</f>
        <v>0</v>
      </c>
      <c r="I2" s="96">
        <v>-18417814</v>
      </c>
      <c r="J2" s="96">
        <f>+G2+I2</f>
        <v>31545583</v>
      </c>
      <c r="K2" s="100">
        <v>14739445.470000001</v>
      </c>
      <c r="L2" s="96">
        <f>+K2/J2*100</f>
        <v>46.724276644372054</v>
      </c>
    </row>
    <row r="3" spans="1:13" x14ac:dyDescent="0.2">
      <c r="A3" s="7">
        <v>2</v>
      </c>
      <c r="B3" s="103" t="s">
        <v>44</v>
      </c>
      <c r="C3" s="7" t="s">
        <v>45</v>
      </c>
      <c r="D3" s="69">
        <v>234777859</v>
      </c>
      <c r="E3" s="69">
        <v>234777859</v>
      </c>
      <c r="F3" s="69">
        <f>+E3-D3</f>
        <v>0</v>
      </c>
      <c r="G3" s="18">
        <v>234777859</v>
      </c>
      <c r="H3" s="18">
        <f t="shared" ref="H3:H20" si="0">+G3-E3</f>
        <v>0</v>
      </c>
      <c r="I3" s="96">
        <v>36827407</v>
      </c>
      <c r="J3" s="96">
        <f t="shared" ref="J3:J20" si="1">+G3+I3</f>
        <v>271605266</v>
      </c>
      <c r="K3" s="100">
        <v>158062295.81999999</v>
      </c>
      <c r="L3" s="96">
        <f t="shared" ref="L3:L20" si="2">+K3/J3*100</f>
        <v>58.195593240080989</v>
      </c>
    </row>
    <row r="4" spans="1:13" x14ac:dyDescent="0.2">
      <c r="A4" s="7">
        <v>3</v>
      </c>
      <c r="B4" s="103" t="s">
        <v>46</v>
      </c>
      <c r="C4" s="7" t="s">
        <v>43</v>
      </c>
      <c r="D4" s="69">
        <v>79820246</v>
      </c>
      <c r="E4" s="69">
        <v>79820246</v>
      </c>
      <c r="F4" s="69">
        <f t="shared" ref="F4:F20" si="3">+E4-D4</f>
        <v>0</v>
      </c>
      <c r="G4" s="18">
        <v>79820246</v>
      </c>
      <c r="H4" s="18">
        <f t="shared" si="0"/>
        <v>0</v>
      </c>
      <c r="I4" s="96">
        <v>-14481856</v>
      </c>
      <c r="J4" s="96">
        <f t="shared" si="1"/>
        <v>65338390</v>
      </c>
      <c r="K4" s="100">
        <v>42869722.390000001</v>
      </c>
      <c r="L4" s="96">
        <f t="shared" si="2"/>
        <v>65.6118438027016</v>
      </c>
    </row>
    <row r="5" spans="1:13" ht="38.25" x14ac:dyDescent="0.2">
      <c r="A5" s="7">
        <v>4</v>
      </c>
      <c r="B5" s="103" t="s">
        <v>47</v>
      </c>
      <c r="C5" s="88" t="s">
        <v>48</v>
      </c>
      <c r="D5" s="69">
        <v>194228289</v>
      </c>
      <c r="E5" s="69">
        <v>531228289</v>
      </c>
      <c r="F5" s="69">
        <f t="shared" si="3"/>
        <v>337000000</v>
      </c>
      <c r="G5" s="18">
        <v>531228289</v>
      </c>
      <c r="H5" s="18">
        <f t="shared" si="0"/>
        <v>0</v>
      </c>
      <c r="I5" s="99">
        <v>-361620087</v>
      </c>
      <c r="J5" s="96">
        <f t="shared" si="1"/>
        <v>169608202</v>
      </c>
      <c r="K5" s="100">
        <v>112832139.66</v>
      </c>
      <c r="L5" s="96">
        <f t="shared" si="2"/>
        <v>66.525167019929839</v>
      </c>
    </row>
    <row r="6" spans="1:13" ht="38.25" x14ac:dyDescent="0.2">
      <c r="A6" s="7">
        <v>5</v>
      </c>
      <c r="B6" s="103" t="s">
        <v>49</v>
      </c>
      <c r="C6" s="88" t="s">
        <v>50</v>
      </c>
      <c r="D6" s="69">
        <v>189270460</v>
      </c>
      <c r="E6" s="69">
        <v>304270460</v>
      </c>
      <c r="F6" s="69">
        <f t="shared" si="3"/>
        <v>115000000</v>
      </c>
      <c r="G6" s="18">
        <v>304270460</v>
      </c>
      <c r="H6" s="18">
        <f t="shared" si="0"/>
        <v>0</v>
      </c>
      <c r="I6" s="96">
        <v>-132069436</v>
      </c>
      <c r="J6" s="96">
        <f t="shared" si="1"/>
        <v>172201024</v>
      </c>
      <c r="K6" s="100">
        <v>86079098.040000007</v>
      </c>
      <c r="L6" s="96">
        <f t="shared" si="2"/>
        <v>49.987564557107397</v>
      </c>
    </row>
    <row r="7" spans="1:13" ht="25.5" x14ac:dyDescent="0.2">
      <c r="A7" s="7">
        <v>6</v>
      </c>
      <c r="B7" s="101" t="s">
        <v>58</v>
      </c>
      <c r="C7" s="88" t="s">
        <v>59</v>
      </c>
      <c r="D7" s="69">
        <v>48633663</v>
      </c>
      <c r="E7" s="69">
        <v>48633663</v>
      </c>
      <c r="F7" s="69">
        <f t="shared" si="3"/>
        <v>0</v>
      </c>
      <c r="G7" s="18">
        <v>48633663</v>
      </c>
      <c r="H7" s="18">
        <f t="shared" si="0"/>
        <v>0</v>
      </c>
      <c r="I7" s="96">
        <v>-27866731</v>
      </c>
      <c r="J7" s="96">
        <f t="shared" si="1"/>
        <v>20766932</v>
      </c>
      <c r="K7" s="102">
        <v>7716644.7699999996</v>
      </c>
      <c r="L7" s="96">
        <f t="shared" si="2"/>
        <v>37.158328298084662</v>
      </c>
    </row>
    <row r="8" spans="1:13" x14ac:dyDescent="0.2">
      <c r="A8" s="7">
        <v>7</v>
      </c>
      <c r="B8" s="104" t="s">
        <v>60</v>
      </c>
      <c r="C8" s="7" t="s">
        <v>43</v>
      </c>
      <c r="D8" s="69">
        <v>41409560</v>
      </c>
      <c r="E8" s="69">
        <v>41409560</v>
      </c>
      <c r="F8" s="69">
        <f t="shared" si="3"/>
        <v>0</v>
      </c>
      <c r="G8" s="18">
        <v>41409560</v>
      </c>
      <c r="H8" s="18">
        <f t="shared" si="0"/>
        <v>0</v>
      </c>
      <c r="I8" s="96">
        <v>3073329</v>
      </c>
      <c r="J8" s="96">
        <f>+G8+I8</f>
        <v>44482889</v>
      </c>
      <c r="K8" s="105">
        <v>20467929.5</v>
      </c>
      <c r="L8" s="96">
        <f t="shared" si="2"/>
        <v>46.01303998038437</v>
      </c>
    </row>
    <row r="9" spans="1:13" ht="25.5" x14ac:dyDescent="0.2">
      <c r="A9" s="7">
        <v>8</v>
      </c>
      <c r="B9" s="104" t="s">
        <v>61</v>
      </c>
      <c r="C9" s="88" t="s">
        <v>62</v>
      </c>
      <c r="D9" s="69">
        <v>41437122</v>
      </c>
      <c r="E9" s="69">
        <v>114437122</v>
      </c>
      <c r="F9" s="69">
        <f t="shared" si="3"/>
        <v>73000000</v>
      </c>
      <c r="G9" s="18">
        <v>114437122</v>
      </c>
      <c r="H9" s="18">
        <f t="shared" si="0"/>
        <v>0</v>
      </c>
      <c r="I9" s="96">
        <v>43192977</v>
      </c>
      <c r="J9" s="96">
        <f t="shared" si="1"/>
        <v>157630099</v>
      </c>
      <c r="K9" s="105">
        <v>43876783.649999999</v>
      </c>
      <c r="L9" s="96">
        <f t="shared" si="2"/>
        <v>27.835282682909433</v>
      </c>
    </row>
    <row r="10" spans="1:13" x14ac:dyDescent="0.2">
      <c r="A10" s="7">
        <v>9</v>
      </c>
      <c r="B10" s="104" t="s">
        <v>63</v>
      </c>
      <c r="C10" s="7" t="s">
        <v>64</v>
      </c>
      <c r="D10" s="69">
        <v>65114000</v>
      </c>
      <c r="E10" s="69">
        <v>65114000</v>
      </c>
      <c r="F10" s="69">
        <f t="shared" si="3"/>
        <v>0</v>
      </c>
      <c r="G10" s="18">
        <v>65114000</v>
      </c>
      <c r="H10" s="18">
        <f t="shared" si="0"/>
        <v>0</v>
      </c>
      <c r="I10" s="96">
        <v>-20000000</v>
      </c>
      <c r="J10" s="96">
        <f t="shared" si="1"/>
        <v>45114000</v>
      </c>
      <c r="K10" s="105">
        <v>45070955.469999999</v>
      </c>
      <c r="L10" s="96">
        <f t="shared" si="2"/>
        <v>99.904587201312239</v>
      </c>
    </row>
    <row r="11" spans="1:13" ht="25.5" x14ac:dyDescent="0.2">
      <c r="A11" s="7">
        <v>10</v>
      </c>
      <c r="B11" s="104" t="s">
        <v>65</v>
      </c>
      <c r="C11" s="88" t="s">
        <v>66</v>
      </c>
      <c r="D11" s="69">
        <v>106775000</v>
      </c>
      <c r="E11" s="69">
        <v>106775000</v>
      </c>
      <c r="F11" s="69">
        <f t="shared" si="3"/>
        <v>0</v>
      </c>
      <c r="G11" s="18">
        <v>106775000</v>
      </c>
      <c r="H11" s="18">
        <f t="shared" si="0"/>
        <v>0</v>
      </c>
      <c r="I11" s="96">
        <v>-9243439</v>
      </c>
      <c r="J11" s="96">
        <f t="shared" si="1"/>
        <v>97531561</v>
      </c>
      <c r="K11" s="105">
        <v>32760984.07</v>
      </c>
      <c r="L11" s="96">
        <f t="shared" si="2"/>
        <v>33.590136089383414</v>
      </c>
    </row>
    <row r="12" spans="1:13" ht="25.5" x14ac:dyDescent="0.2">
      <c r="A12" s="7">
        <v>11</v>
      </c>
      <c r="B12" s="104" t="s">
        <v>67</v>
      </c>
      <c r="C12" s="88" t="s">
        <v>68</v>
      </c>
      <c r="D12" s="69">
        <v>96265000</v>
      </c>
      <c r="E12" s="69">
        <v>36265000</v>
      </c>
      <c r="F12" s="69">
        <f t="shared" si="3"/>
        <v>-60000000</v>
      </c>
      <c r="G12" s="18">
        <v>36265000</v>
      </c>
      <c r="H12" s="18">
        <f t="shared" si="0"/>
        <v>0</v>
      </c>
      <c r="I12" s="96">
        <v>0</v>
      </c>
      <c r="J12" s="96">
        <f t="shared" si="1"/>
        <v>36265000</v>
      </c>
      <c r="K12" s="105">
        <v>8906210.5</v>
      </c>
      <c r="L12" s="96">
        <f t="shared" si="2"/>
        <v>24.55869433337929</v>
      </c>
    </row>
    <row r="13" spans="1:13" ht="25.5" x14ac:dyDescent="0.2">
      <c r="A13" s="7">
        <v>12</v>
      </c>
      <c r="B13" s="104" t="s">
        <v>69</v>
      </c>
      <c r="C13" s="88" t="s">
        <v>70</v>
      </c>
      <c r="D13" s="69">
        <v>20000000</v>
      </c>
      <c r="E13" s="69">
        <v>20000000</v>
      </c>
      <c r="F13" s="69">
        <f t="shared" si="3"/>
        <v>0</v>
      </c>
      <c r="G13" s="18">
        <v>20000000</v>
      </c>
      <c r="H13" s="18">
        <f t="shared" si="0"/>
        <v>0</v>
      </c>
      <c r="I13" s="96">
        <v>0</v>
      </c>
      <c r="J13" s="96">
        <f t="shared" si="1"/>
        <v>20000000</v>
      </c>
      <c r="K13" s="105">
        <v>13321872.17</v>
      </c>
      <c r="L13" s="96">
        <f t="shared" si="2"/>
        <v>66.609360850000002</v>
      </c>
    </row>
    <row r="14" spans="1:13" x14ac:dyDescent="0.2">
      <c r="A14" s="7">
        <v>13</v>
      </c>
      <c r="B14" s="104" t="s">
        <v>71</v>
      </c>
      <c r="C14" s="7" t="s">
        <v>43</v>
      </c>
      <c r="D14" s="69">
        <v>2038099</v>
      </c>
      <c r="E14" s="69">
        <v>2038099</v>
      </c>
      <c r="F14" s="69">
        <f t="shared" si="3"/>
        <v>0</v>
      </c>
      <c r="G14" s="18">
        <v>2038099</v>
      </c>
      <c r="H14" s="18">
        <f t="shared" si="0"/>
        <v>0</v>
      </c>
      <c r="I14" s="96">
        <v>1188920</v>
      </c>
      <c r="J14" s="96">
        <f t="shared" si="1"/>
        <v>3227019</v>
      </c>
      <c r="K14" s="105">
        <v>1644032.28</v>
      </c>
      <c r="L14" s="96">
        <f t="shared" si="2"/>
        <v>50.94585064420135</v>
      </c>
    </row>
    <row r="15" spans="1:13" ht="38.25" x14ac:dyDescent="0.2">
      <c r="A15" s="7">
        <v>14</v>
      </c>
      <c r="B15" s="104" t="s">
        <v>72</v>
      </c>
      <c r="C15" s="88" t="s">
        <v>73</v>
      </c>
      <c r="D15" s="69">
        <v>5063487</v>
      </c>
      <c r="E15" s="69">
        <v>5063487</v>
      </c>
      <c r="F15" s="69">
        <f t="shared" si="3"/>
        <v>0</v>
      </c>
      <c r="G15" s="18">
        <v>5063487</v>
      </c>
      <c r="H15" s="18">
        <f t="shared" si="0"/>
        <v>0</v>
      </c>
      <c r="I15" s="96">
        <v>580148</v>
      </c>
      <c r="J15" s="96">
        <f t="shared" si="1"/>
        <v>5643635</v>
      </c>
      <c r="K15" s="105">
        <v>4011995.87</v>
      </c>
      <c r="L15" s="96">
        <f t="shared" si="2"/>
        <v>71.088861522759714</v>
      </c>
    </row>
    <row r="16" spans="1:13" ht="38.25" x14ac:dyDescent="0.2">
      <c r="A16" s="7">
        <v>15</v>
      </c>
      <c r="B16" s="104" t="s">
        <v>74</v>
      </c>
      <c r="C16" s="88" t="s">
        <v>75</v>
      </c>
      <c r="D16" s="69">
        <v>1016500</v>
      </c>
      <c r="E16" s="69">
        <v>1016500</v>
      </c>
      <c r="F16" s="69">
        <f t="shared" si="3"/>
        <v>0</v>
      </c>
      <c r="G16" s="18">
        <v>1016500</v>
      </c>
      <c r="H16" s="18">
        <f t="shared" si="0"/>
        <v>0</v>
      </c>
      <c r="I16" s="96">
        <v>-139985</v>
      </c>
      <c r="J16" s="96">
        <f t="shared" si="1"/>
        <v>876515</v>
      </c>
      <c r="K16" s="105">
        <v>468832.9</v>
      </c>
      <c r="L16" s="96">
        <f t="shared" si="2"/>
        <v>53.488291700655445</v>
      </c>
    </row>
    <row r="17" spans="1:13" x14ac:dyDescent="0.2">
      <c r="A17" s="7">
        <v>16</v>
      </c>
      <c r="B17" s="104" t="s">
        <v>76</v>
      </c>
      <c r="C17" s="7" t="s">
        <v>43</v>
      </c>
      <c r="D17" s="69">
        <v>5605600</v>
      </c>
      <c r="E17" s="69">
        <v>5605600</v>
      </c>
      <c r="F17" s="69">
        <f t="shared" si="3"/>
        <v>0</v>
      </c>
      <c r="G17" s="18">
        <v>5605600</v>
      </c>
      <c r="H17" s="18">
        <f t="shared" si="0"/>
        <v>0</v>
      </c>
      <c r="I17" s="96">
        <v>4081779</v>
      </c>
      <c r="J17" s="96">
        <f t="shared" si="1"/>
        <v>9687379</v>
      </c>
      <c r="K17" s="105">
        <v>3732485.98</v>
      </c>
      <c r="L17" s="96">
        <f t="shared" si="2"/>
        <v>38.529368779728756</v>
      </c>
    </row>
    <row r="18" spans="1:13" ht="25.5" x14ac:dyDescent="0.2">
      <c r="A18" s="7">
        <v>17</v>
      </c>
      <c r="B18" s="104" t="s">
        <v>77</v>
      </c>
      <c r="C18" s="88" t="s">
        <v>78</v>
      </c>
      <c r="D18" s="69">
        <v>11737038</v>
      </c>
      <c r="E18" s="69">
        <v>11737038</v>
      </c>
      <c r="F18" s="69">
        <f t="shared" si="3"/>
        <v>0</v>
      </c>
      <c r="G18" s="18">
        <v>11737038</v>
      </c>
      <c r="H18" s="18">
        <f t="shared" si="0"/>
        <v>0</v>
      </c>
      <c r="I18" s="96">
        <v>-955098</v>
      </c>
      <c r="J18" s="96">
        <f t="shared" si="1"/>
        <v>10781940</v>
      </c>
      <c r="K18" s="105">
        <v>8045750.0700000003</v>
      </c>
      <c r="L18" s="96">
        <f t="shared" si="2"/>
        <v>74.622471187930927</v>
      </c>
    </row>
    <row r="19" spans="1:13" ht="38.25" x14ac:dyDescent="0.2">
      <c r="A19" s="7">
        <v>18</v>
      </c>
      <c r="B19" s="104" t="s">
        <v>79</v>
      </c>
      <c r="C19" s="88" t="s">
        <v>80</v>
      </c>
      <c r="D19" s="69">
        <v>38366000</v>
      </c>
      <c r="E19" s="69">
        <v>38366000</v>
      </c>
      <c r="F19" s="69">
        <f t="shared" si="3"/>
        <v>0</v>
      </c>
      <c r="G19" s="18">
        <v>38366000</v>
      </c>
      <c r="H19" s="18">
        <f t="shared" si="0"/>
        <v>0</v>
      </c>
      <c r="I19" s="96">
        <v>15118794</v>
      </c>
      <c r="J19" s="96">
        <f t="shared" si="1"/>
        <v>53484794</v>
      </c>
      <c r="K19" s="105">
        <v>4144525.85</v>
      </c>
      <c r="L19" s="96">
        <f t="shared" si="2"/>
        <v>7.748979738054147</v>
      </c>
    </row>
    <row r="20" spans="1:13" ht="38.25" x14ac:dyDescent="0.2">
      <c r="A20" s="7">
        <v>19</v>
      </c>
      <c r="B20" s="104" t="s">
        <v>81</v>
      </c>
      <c r="C20" s="88" t="s">
        <v>82</v>
      </c>
      <c r="D20" s="69">
        <v>110464584</v>
      </c>
      <c r="E20" s="69">
        <v>110464584</v>
      </c>
      <c r="F20" s="69">
        <f t="shared" si="3"/>
        <v>0</v>
      </c>
      <c r="G20" s="18">
        <v>110464584</v>
      </c>
      <c r="H20" s="18">
        <f t="shared" si="0"/>
        <v>0</v>
      </c>
      <c r="I20" s="96">
        <v>-101351893</v>
      </c>
      <c r="J20" s="96">
        <f t="shared" si="1"/>
        <v>9112691</v>
      </c>
      <c r="K20" s="105">
        <v>6742319.5700000003</v>
      </c>
      <c r="L20" s="96">
        <f t="shared" si="2"/>
        <v>73.988238710168048</v>
      </c>
    </row>
    <row r="21" spans="1:13" s="6" customFormat="1" x14ac:dyDescent="0.2">
      <c r="A21" s="107" t="s">
        <v>110</v>
      </c>
      <c r="B21" s="107"/>
      <c r="C21" s="107"/>
      <c r="D21" s="89">
        <f t="shared" ref="D21:K21" si="4">SUM(D2:D20)</f>
        <v>1341985904</v>
      </c>
      <c r="E21" s="89">
        <f t="shared" si="4"/>
        <v>1806985904</v>
      </c>
      <c r="F21" s="89">
        <f t="shared" si="4"/>
        <v>465000000</v>
      </c>
      <c r="G21" s="89">
        <f t="shared" si="4"/>
        <v>1806985904</v>
      </c>
      <c r="H21" s="89">
        <f t="shared" si="4"/>
        <v>0</v>
      </c>
      <c r="I21" s="89">
        <f t="shared" si="4"/>
        <v>-582082985</v>
      </c>
      <c r="J21" s="89">
        <f t="shared" si="4"/>
        <v>1224902919</v>
      </c>
      <c r="K21" s="89">
        <f t="shared" si="4"/>
        <v>615494024.03000009</v>
      </c>
      <c r="L21" s="89">
        <f>+K21/J21*100</f>
        <v>50.248392299732949</v>
      </c>
      <c r="M21" s="54"/>
    </row>
    <row r="22" spans="1:13" x14ac:dyDescent="0.2">
      <c r="K22" s="5">
        <f>+G45</f>
        <v>86900700.079999998</v>
      </c>
    </row>
    <row r="23" spans="1:13" x14ac:dyDescent="0.2">
      <c r="K23" s="5">
        <f>SUM(K21:K22)</f>
        <v>702394724.11000013</v>
      </c>
      <c r="L23" s="5">
        <f>+K23/J21*100</f>
        <v>57.342889237575577</v>
      </c>
    </row>
    <row r="24" spans="1:13" x14ac:dyDescent="0.2">
      <c r="K24" s="5">
        <v>69104238.269999996</v>
      </c>
    </row>
    <row r="25" spans="1:13" x14ac:dyDescent="0.2">
      <c r="K25" s="5">
        <f>+K21+K22+K24</f>
        <v>771498962.38000011</v>
      </c>
      <c r="L25" s="5">
        <f>+K25/J21*100</f>
        <v>62.984498641724606</v>
      </c>
    </row>
    <row r="26" spans="1:13" x14ac:dyDescent="0.2">
      <c r="K26" s="5">
        <v>120000000</v>
      </c>
    </row>
    <row r="27" spans="1:13" x14ac:dyDescent="0.2">
      <c r="K27" s="5">
        <f>+K21+K22+K24+K26</f>
        <v>891498962.38000011</v>
      </c>
      <c r="L27" s="5">
        <f>+K27/J21*100</f>
        <v>72.781193395131424</v>
      </c>
    </row>
    <row r="29" spans="1:13" ht="25.5" x14ac:dyDescent="0.2">
      <c r="D29" s="56" t="s">
        <v>125</v>
      </c>
      <c r="E29" s="53" t="s">
        <v>128</v>
      </c>
      <c r="F29" s="53" t="s">
        <v>129</v>
      </c>
      <c r="G29" s="53" t="s">
        <v>130</v>
      </c>
    </row>
    <row r="30" spans="1:13" x14ac:dyDescent="0.2">
      <c r="D30" s="8" t="s">
        <v>126</v>
      </c>
      <c r="E30" s="8">
        <v>226630243</v>
      </c>
      <c r="F30" s="8">
        <v>42025609</v>
      </c>
      <c r="G30" s="8">
        <f t="shared" ref="G30:G38" si="5">+F30</f>
        <v>42025609</v>
      </c>
    </row>
    <row r="31" spans="1:13" x14ac:dyDescent="0.2">
      <c r="D31" s="8" t="s">
        <v>127</v>
      </c>
      <c r="E31" s="8">
        <v>75500000</v>
      </c>
      <c r="F31" s="8">
        <v>35529259</v>
      </c>
      <c r="G31" s="8">
        <f t="shared" si="5"/>
        <v>35529259</v>
      </c>
    </row>
    <row r="32" spans="1:13" x14ac:dyDescent="0.2">
      <c r="D32" s="8" t="s">
        <v>132</v>
      </c>
      <c r="E32" s="8">
        <v>80575806</v>
      </c>
      <c r="F32" s="8">
        <v>0</v>
      </c>
      <c r="G32" s="8">
        <f t="shared" si="5"/>
        <v>0</v>
      </c>
    </row>
    <row r="33" spans="4:7" x14ac:dyDescent="0.2">
      <c r="D33" s="8" t="s">
        <v>132</v>
      </c>
      <c r="E33" s="8">
        <v>109104635</v>
      </c>
      <c r="F33" s="8">
        <v>33524612</v>
      </c>
      <c r="G33" s="8">
        <f t="shared" si="5"/>
        <v>33524612</v>
      </c>
    </row>
    <row r="34" spans="4:7" x14ac:dyDescent="0.2">
      <c r="D34" s="8" t="s">
        <v>133</v>
      </c>
      <c r="E34" s="8">
        <v>28528829</v>
      </c>
      <c r="F34" s="8">
        <v>28528829</v>
      </c>
      <c r="G34" s="8">
        <f t="shared" si="5"/>
        <v>28528829</v>
      </c>
    </row>
    <row r="35" spans="4:7" x14ac:dyDescent="0.2">
      <c r="D35" s="8" t="s">
        <v>133</v>
      </c>
      <c r="E35" s="8">
        <v>39970741</v>
      </c>
      <c r="F35" s="8">
        <v>29978055</v>
      </c>
      <c r="G35" s="8">
        <f t="shared" si="5"/>
        <v>29978055</v>
      </c>
    </row>
    <row r="36" spans="4:7" x14ac:dyDescent="0.2">
      <c r="D36" s="8" t="s">
        <v>144</v>
      </c>
      <c r="E36" s="8">
        <v>0</v>
      </c>
      <c r="F36" s="8">
        <v>0</v>
      </c>
      <c r="G36" s="8">
        <f t="shared" si="5"/>
        <v>0</v>
      </c>
    </row>
    <row r="37" spans="4:7" x14ac:dyDescent="0.2">
      <c r="D37" s="8" t="s">
        <v>145</v>
      </c>
      <c r="E37" s="8">
        <v>57043880</v>
      </c>
      <c r="F37" s="8">
        <v>47051194</v>
      </c>
      <c r="G37" s="8">
        <f t="shared" si="5"/>
        <v>47051194</v>
      </c>
    </row>
    <row r="38" spans="4:7" x14ac:dyDescent="0.2">
      <c r="D38" s="8" t="s">
        <v>145</v>
      </c>
      <c r="E38" s="8">
        <v>9992686</v>
      </c>
      <c r="F38" s="8">
        <v>0</v>
      </c>
      <c r="G38" s="8">
        <f t="shared" si="5"/>
        <v>0</v>
      </c>
    </row>
    <row r="39" spans="4:7" x14ac:dyDescent="0.2">
      <c r="D39" s="8" t="s">
        <v>146</v>
      </c>
      <c r="E39" s="8">
        <v>0</v>
      </c>
      <c r="F39" s="8"/>
      <c r="G39" s="8"/>
    </row>
    <row r="40" spans="4:7" x14ac:dyDescent="0.2">
      <c r="D40" s="8" t="s">
        <v>146</v>
      </c>
      <c r="E40" s="8">
        <v>21647156</v>
      </c>
      <c r="F40" s="8">
        <v>9992686</v>
      </c>
      <c r="G40" s="8">
        <f>+F40</f>
        <v>9992686</v>
      </c>
    </row>
    <row r="41" spans="4:7" x14ac:dyDescent="0.2">
      <c r="D41" s="108" t="s">
        <v>110</v>
      </c>
      <c r="E41" s="108"/>
      <c r="F41" s="49">
        <f>SUM(F30:F38)</f>
        <v>216637558</v>
      </c>
      <c r="G41" s="49">
        <f>SUM(G30:G38)</f>
        <v>216637558</v>
      </c>
    </row>
    <row r="43" spans="4:7" x14ac:dyDescent="0.2">
      <c r="G43" s="5">
        <v>-129736857.92</v>
      </c>
    </row>
    <row r="45" spans="4:7" x14ac:dyDescent="0.2">
      <c r="G45" s="5">
        <f>+G41+G43</f>
        <v>86900700.079999998</v>
      </c>
    </row>
  </sheetData>
  <mergeCells count="2">
    <mergeCell ref="A21:C21"/>
    <mergeCell ref="D41:E41"/>
  </mergeCells>
  <pageMargins left="0.70866141732283472" right="0.70866141732283472" top="0.74803149606299213" bottom="0.74803149606299213" header="0.31496062992125984" footer="0.31496062992125984"/>
  <pageSetup paperSize="14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749992370372631"/>
  </sheetPr>
  <dimension ref="A1:Q38"/>
  <sheetViews>
    <sheetView topLeftCell="A4" workbookViewId="0">
      <selection activeCell="D15" sqref="D15"/>
    </sheetView>
  </sheetViews>
  <sheetFormatPr baseColWidth="10" defaultRowHeight="12.75" x14ac:dyDescent="0.2"/>
  <cols>
    <col min="1" max="1" width="4" style="4" bestFit="1" customWidth="1"/>
    <col min="2" max="2" width="17" style="4" bestFit="1" customWidth="1"/>
    <col min="3" max="3" width="41" style="4" customWidth="1"/>
    <col min="4" max="4" width="16.5703125" style="5" bestFit="1" customWidth="1"/>
    <col min="5" max="5" width="18.7109375" style="5" customWidth="1"/>
    <col min="6" max="6" width="16.5703125" style="5" bestFit="1" customWidth="1"/>
    <col min="7" max="7" width="14.85546875" style="5" bestFit="1" customWidth="1"/>
    <col min="8" max="8" width="6.42578125" style="5" customWidth="1"/>
    <col min="9" max="9" width="11.42578125" style="5"/>
    <col min="10" max="10" width="14.85546875" style="5" bestFit="1" customWidth="1"/>
    <col min="11" max="11" width="13.85546875" style="5" bestFit="1" customWidth="1"/>
    <col min="12" max="12" width="11.42578125" style="5"/>
    <col min="13" max="13" width="11.42578125" style="4"/>
    <col min="14" max="14" width="14.140625" style="4" customWidth="1"/>
    <col min="15" max="15" width="17.42578125" style="5" customWidth="1"/>
    <col min="16" max="16" width="13.7109375" style="4" bestFit="1" customWidth="1"/>
    <col min="17" max="16384" width="11.42578125" style="4"/>
  </cols>
  <sheetData>
    <row r="1" spans="1:17" s="98" customFormat="1" ht="38.25" x14ac:dyDescent="0.2">
      <c r="A1" s="51" t="s">
        <v>113</v>
      </c>
      <c r="B1" s="51" t="s">
        <v>116</v>
      </c>
      <c r="C1" s="51" t="s">
        <v>111</v>
      </c>
      <c r="D1" s="53" t="s">
        <v>121</v>
      </c>
      <c r="E1" s="56" t="s">
        <v>100</v>
      </c>
      <c r="F1" s="56" t="s">
        <v>101</v>
      </c>
      <c r="G1" s="56" t="s">
        <v>104</v>
      </c>
      <c r="H1" s="53" t="s">
        <v>117</v>
      </c>
      <c r="I1" s="54"/>
      <c r="J1" s="54"/>
      <c r="K1" s="54"/>
      <c r="L1" s="54"/>
      <c r="O1" s="54"/>
    </row>
    <row r="2" spans="1:17" x14ac:dyDescent="0.2">
      <c r="A2" s="7">
        <v>1</v>
      </c>
      <c r="B2" s="7" t="str">
        <f>+OCTUBRE!B2</f>
        <v xml:space="preserve"> 11 01 000 001 000</v>
      </c>
      <c r="C2" s="9" t="str">
        <f>+OCTUBRE!C2</f>
        <v>DIRECCIÓN Y COORDINACIÓN</v>
      </c>
      <c r="D2" s="18">
        <f>+OCTUBRE!G2</f>
        <v>49963397</v>
      </c>
      <c r="E2" s="18">
        <f>+OCTUBRE!I2</f>
        <v>-18417814</v>
      </c>
      <c r="F2" s="8">
        <f>+OCTUBRE!J2</f>
        <v>31545583</v>
      </c>
      <c r="G2" s="8">
        <f>+OCTUBRE!K2</f>
        <v>14739445.470000001</v>
      </c>
      <c r="H2" s="8">
        <f>+G2/F2*100</f>
        <v>46.724276644372054</v>
      </c>
    </row>
    <row r="3" spans="1:17" ht="38.25" x14ac:dyDescent="0.2">
      <c r="A3" s="51" t="s">
        <v>113</v>
      </c>
      <c r="B3" s="51" t="s">
        <v>116</v>
      </c>
      <c r="C3" s="51" t="s">
        <v>111</v>
      </c>
      <c r="D3" s="53" t="s">
        <v>121</v>
      </c>
      <c r="E3" s="56" t="s">
        <v>100</v>
      </c>
      <c r="F3" s="56" t="s">
        <v>101</v>
      </c>
      <c r="G3" s="56" t="s">
        <v>104</v>
      </c>
      <c r="H3" s="53" t="s">
        <v>117</v>
      </c>
    </row>
    <row r="4" spans="1:17" x14ac:dyDescent="0.2">
      <c r="A4" s="7">
        <v>2</v>
      </c>
      <c r="B4" s="7" t="str">
        <f>+OCTUBRE!B3</f>
        <v xml:space="preserve"> 11 01 000 002 000</v>
      </c>
      <c r="C4" s="9" t="str">
        <f>+OCTUBRE!C3</f>
        <v>ASISTENCIA Y DOTACIÓN DE ALIMENTOS</v>
      </c>
      <c r="D4" s="18">
        <f>+OCTUBRE!G3</f>
        <v>234777859</v>
      </c>
      <c r="E4" s="18">
        <f>+OCTUBRE!I3</f>
        <v>36827407</v>
      </c>
      <c r="F4" s="8">
        <f>+OCTUBRE!J3</f>
        <v>271605266</v>
      </c>
      <c r="G4" s="8">
        <f>+OCTUBRE!K3</f>
        <v>158062295.81999999</v>
      </c>
      <c r="H4" s="8">
        <f t="shared" ref="H4:H38" si="0">+G4/F4*100</f>
        <v>58.195593240080989</v>
      </c>
    </row>
    <row r="5" spans="1:17" ht="38.25" x14ac:dyDescent="0.2">
      <c r="A5" s="51" t="s">
        <v>113</v>
      </c>
      <c r="B5" s="51" t="s">
        <v>116</v>
      </c>
      <c r="C5" s="51" t="s">
        <v>111</v>
      </c>
      <c r="D5" s="53" t="s">
        <v>121</v>
      </c>
      <c r="E5" s="56" t="s">
        <v>100</v>
      </c>
      <c r="F5" s="56" t="s">
        <v>101</v>
      </c>
      <c r="G5" s="56" t="s">
        <v>104</v>
      </c>
      <c r="H5" s="53" t="s">
        <v>117</v>
      </c>
    </row>
    <row r="6" spans="1:17" x14ac:dyDescent="0.2">
      <c r="A6" s="7">
        <v>3</v>
      </c>
      <c r="B6" s="7" t="str">
        <f>+OCTUBRE!B4</f>
        <v xml:space="preserve"> 11 02 000 001 000</v>
      </c>
      <c r="C6" s="9" t="str">
        <f>+OCTUBRE!C4</f>
        <v>DIRECCIÓN Y COORDINACIÓN</v>
      </c>
      <c r="D6" s="18">
        <f>+OCTUBRE!G4</f>
        <v>79820246</v>
      </c>
      <c r="E6" s="18">
        <f>+OCTUBRE!I4</f>
        <v>-14481856</v>
      </c>
      <c r="F6" s="8">
        <f>+OCTUBRE!J4</f>
        <v>65338390</v>
      </c>
      <c r="G6" s="8">
        <f>+OCTUBRE!K4</f>
        <v>42869722.390000001</v>
      </c>
      <c r="H6" s="8">
        <f t="shared" si="0"/>
        <v>65.6118438027016</v>
      </c>
      <c r="J6" s="5">
        <f>+OCTUBRE!G5</f>
        <v>531228289</v>
      </c>
    </row>
    <row r="7" spans="1:17" ht="38.25" x14ac:dyDescent="0.2">
      <c r="A7" s="51" t="s">
        <v>113</v>
      </c>
      <c r="B7" s="51" t="s">
        <v>116</v>
      </c>
      <c r="C7" s="51" t="s">
        <v>111</v>
      </c>
      <c r="D7" s="53" t="s">
        <v>121</v>
      </c>
      <c r="E7" s="56" t="s">
        <v>100</v>
      </c>
      <c r="F7" s="56" t="s">
        <v>101</v>
      </c>
      <c r="G7" s="56" t="s">
        <v>104</v>
      </c>
      <c r="H7" s="53" t="s">
        <v>117</v>
      </c>
    </row>
    <row r="8" spans="1:17" ht="38.25" x14ac:dyDescent="0.2">
      <c r="A8" s="7">
        <v>4</v>
      </c>
      <c r="B8" s="7" t="str">
        <f>+OCTUBRE!B5</f>
        <v xml:space="preserve"> 11 02 000 002 000</v>
      </c>
      <c r="C8" s="9" t="str">
        <f>+OCTUBRE!C5</f>
        <v>PROMOCIÓN DE LA AGRICULTURA SENSIBLE A LA NUTRICIÓN Y FOMENTO DE HUERTOS</v>
      </c>
      <c r="D8" s="18">
        <f>+OCTUBRE!G5</f>
        <v>531228289</v>
      </c>
      <c r="E8" s="18">
        <f>+OCTUBRE!I5</f>
        <v>-361620087</v>
      </c>
      <c r="F8" s="8">
        <f>+OCTUBRE!J5</f>
        <v>169608202</v>
      </c>
      <c r="G8" s="8">
        <f>+OCTUBRE!K5</f>
        <v>112832139.66</v>
      </c>
      <c r="H8" s="8">
        <f t="shared" si="0"/>
        <v>66.525167019929839</v>
      </c>
      <c r="J8" s="5">
        <v>75868959</v>
      </c>
      <c r="K8" s="5">
        <f>+G8+J8</f>
        <v>188701098.66</v>
      </c>
      <c r="L8" s="5">
        <f>+K8/F8*100</f>
        <v>111.25705976176789</v>
      </c>
      <c r="N8" s="81">
        <f>+G4</f>
        <v>158062295.81999999</v>
      </c>
    </row>
    <row r="9" spans="1:17" ht="38.25" x14ac:dyDescent="0.2">
      <c r="A9" s="51" t="s">
        <v>113</v>
      </c>
      <c r="B9" s="51" t="s">
        <v>116</v>
      </c>
      <c r="C9" s="51" t="s">
        <v>111</v>
      </c>
      <c r="D9" s="53" t="s">
        <v>121</v>
      </c>
      <c r="E9" s="56" t="s">
        <v>100</v>
      </c>
      <c r="F9" s="56" t="s">
        <v>101</v>
      </c>
      <c r="G9" s="56" t="s">
        <v>104</v>
      </c>
      <c r="H9" s="53" t="s">
        <v>117</v>
      </c>
      <c r="N9" s="81"/>
    </row>
    <row r="10" spans="1:17" ht="38.25" x14ac:dyDescent="0.2">
      <c r="A10" s="7">
        <v>5</v>
      </c>
      <c r="B10" s="7" t="str">
        <f>+OCTUBRE!B6</f>
        <v xml:space="preserve"> 11 02 000 003 000</v>
      </c>
      <c r="C10" s="9" t="str">
        <f>+OCTUBRE!C6</f>
        <v>AGRICULTURA FAMILIAR PARA EL FORTALECIMIENTO DE LA ECONOMÍA CAMPESINA</v>
      </c>
      <c r="D10" s="18">
        <f>+OCTUBRE!G6</f>
        <v>304270460</v>
      </c>
      <c r="E10" s="18">
        <f>+OCTUBRE!I6</f>
        <v>-132069436</v>
      </c>
      <c r="F10" s="8">
        <f>+OCTUBRE!J6</f>
        <v>172201024</v>
      </c>
      <c r="G10" s="8">
        <f>+OCTUBRE!K6</f>
        <v>86079098.040000007</v>
      </c>
      <c r="H10" s="8">
        <f t="shared" si="0"/>
        <v>49.987564557107397</v>
      </c>
      <c r="N10" s="82" t="e">
        <f>+N8-#REF!</f>
        <v>#REF!</v>
      </c>
    </row>
    <row r="11" spans="1:17" ht="38.25" x14ac:dyDescent="0.2">
      <c r="A11" s="51" t="s">
        <v>113</v>
      </c>
      <c r="B11" s="51" t="s">
        <v>116</v>
      </c>
      <c r="C11" s="51" t="s">
        <v>111</v>
      </c>
      <c r="D11" s="53" t="s">
        <v>121</v>
      </c>
      <c r="E11" s="56" t="s">
        <v>100</v>
      </c>
      <c r="F11" s="56" t="s">
        <v>101</v>
      </c>
      <c r="G11" s="56" t="s">
        <v>104</v>
      </c>
      <c r="H11" s="53" t="s">
        <v>117</v>
      </c>
      <c r="N11" s="82"/>
    </row>
    <row r="12" spans="1:17" ht="25.5" x14ac:dyDescent="0.2">
      <c r="A12" s="7">
        <v>6</v>
      </c>
      <c r="B12" s="7" t="str">
        <f>+OCTUBRE!B7</f>
        <v xml:space="preserve"> 12 00 000 005 000</v>
      </c>
      <c r="C12" s="9" t="str">
        <f>+OCTUBRE!C7</f>
        <v>SERVICIOS PARA EL MEJORAMIENTO DE LA PRODUCCIÓN AGROPECUARIA</v>
      </c>
      <c r="D12" s="18">
        <f>+OCTUBRE!G7</f>
        <v>48633663</v>
      </c>
      <c r="E12" s="18">
        <f>+OCTUBRE!I7</f>
        <v>-27866731</v>
      </c>
      <c r="F12" s="8">
        <f>+OCTUBRE!J7</f>
        <v>20766932</v>
      </c>
      <c r="G12" s="8">
        <f>+OCTUBRE!K7</f>
        <v>7716644.7699999996</v>
      </c>
      <c r="H12" s="8">
        <f t="shared" si="0"/>
        <v>37.158328298084662</v>
      </c>
      <c r="P12" s="82" t="e">
        <f>+N8+#REF!</f>
        <v>#REF!</v>
      </c>
      <c r="Q12" s="81" t="e">
        <f>+P12/F4*100</f>
        <v>#REF!</v>
      </c>
    </row>
    <row r="13" spans="1:17" ht="38.25" x14ac:dyDescent="0.2">
      <c r="A13" s="51" t="s">
        <v>113</v>
      </c>
      <c r="B13" s="51" t="s">
        <v>116</v>
      </c>
      <c r="C13" s="51" t="s">
        <v>111</v>
      </c>
      <c r="D13" s="53" t="s">
        <v>121</v>
      </c>
      <c r="E13" s="56" t="s">
        <v>100</v>
      </c>
      <c r="F13" s="56" t="s">
        <v>101</v>
      </c>
      <c r="G13" s="56" t="s">
        <v>104</v>
      </c>
      <c r="H13" s="53" t="s">
        <v>117</v>
      </c>
      <c r="P13" s="82"/>
      <c r="Q13" s="81"/>
    </row>
    <row r="14" spans="1:17" x14ac:dyDescent="0.2">
      <c r="A14" s="7">
        <v>7</v>
      </c>
      <c r="B14" s="7" t="str">
        <f>+OCTUBRE!B8</f>
        <v xml:space="preserve"> 13 01 000 001 000</v>
      </c>
      <c r="C14" s="9" t="str">
        <f>+OCTUBRE!C8</f>
        <v>DIRECCIÓN Y COORDINACIÓN</v>
      </c>
      <c r="D14" s="18">
        <f>+OCTUBRE!G8</f>
        <v>41409560</v>
      </c>
      <c r="E14" s="18">
        <f>+OCTUBRE!I8</f>
        <v>3073329</v>
      </c>
      <c r="F14" s="8">
        <f>+OCTUBRE!J8</f>
        <v>44482889</v>
      </c>
      <c r="G14" s="8">
        <f>+OCTUBRE!K8</f>
        <v>20467929.5</v>
      </c>
      <c r="H14" s="8">
        <f t="shared" si="0"/>
        <v>46.01303998038437</v>
      </c>
    </row>
    <row r="15" spans="1:17" ht="38.25" x14ac:dyDescent="0.2">
      <c r="A15" s="51" t="s">
        <v>113</v>
      </c>
      <c r="B15" s="51" t="s">
        <v>116</v>
      </c>
      <c r="C15" s="51" t="s">
        <v>111</v>
      </c>
      <c r="D15" s="53" t="s">
        <v>121</v>
      </c>
      <c r="E15" s="56" t="s">
        <v>100</v>
      </c>
      <c r="F15" s="56" t="s">
        <v>101</v>
      </c>
      <c r="G15" s="56" t="s">
        <v>104</v>
      </c>
      <c r="H15" s="53" t="s">
        <v>117</v>
      </c>
    </row>
    <row r="16" spans="1:17" ht="25.5" x14ac:dyDescent="0.2">
      <c r="A16" s="7">
        <v>8</v>
      </c>
      <c r="B16" s="7" t="str">
        <f>+OCTUBRE!B9</f>
        <v xml:space="preserve"> 13 01 000 002 000</v>
      </c>
      <c r="C16" s="9" t="str">
        <f>+OCTUBRE!C9</f>
        <v>SERVICIOS PARA LA PRODUCCIÓN AGRÍCOLA SOSTENIBLE Y TECNIFICADA</v>
      </c>
      <c r="D16" s="18">
        <f>+OCTUBRE!G9</f>
        <v>114437122</v>
      </c>
      <c r="E16" s="18">
        <f>+OCTUBRE!I9</f>
        <v>43192977</v>
      </c>
      <c r="F16" s="8">
        <f>+OCTUBRE!J9</f>
        <v>157630099</v>
      </c>
      <c r="G16" s="8">
        <f>+OCTUBRE!K9</f>
        <v>43876783.649999999</v>
      </c>
      <c r="H16" s="8">
        <f t="shared" si="0"/>
        <v>27.835282682909433</v>
      </c>
    </row>
    <row r="17" spans="1:17" ht="38.25" x14ac:dyDescent="0.2">
      <c r="A17" s="51" t="s">
        <v>113</v>
      </c>
      <c r="B17" s="51" t="s">
        <v>116</v>
      </c>
      <c r="C17" s="51" t="s">
        <v>111</v>
      </c>
      <c r="D17" s="53" t="s">
        <v>121</v>
      </c>
      <c r="E17" s="56" t="s">
        <v>100</v>
      </c>
      <c r="F17" s="56" t="s">
        <v>101</v>
      </c>
      <c r="G17" s="56" t="s">
        <v>104</v>
      </c>
      <c r="H17" s="53" t="s">
        <v>117</v>
      </c>
    </row>
    <row r="18" spans="1:17" s="5" customFormat="1" x14ac:dyDescent="0.2">
      <c r="A18" s="7">
        <v>9</v>
      </c>
      <c r="B18" s="7" t="str">
        <f>+OCTUBRE!B10</f>
        <v xml:space="preserve"> 13 01 000 003 000</v>
      </c>
      <c r="C18" s="9" t="str">
        <f>+OCTUBRE!C10</f>
        <v>SERVICIOS DE SEGURO AGROPECUARIO</v>
      </c>
      <c r="D18" s="18">
        <f>+OCTUBRE!G10</f>
        <v>65114000</v>
      </c>
      <c r="E18" s="18">
        <f>+OCTUBRE!I10</f>
        <v>-20000000</v>
      </c>
      <c r="F18" s="8">
        <f>+OCTUBRE!J10</f>
        <v>45114000</v>
      </c>
      <c r="G18" s="8">
        <f>+OCTUBRE!K10</f>
        <v>45070955.469999999</v>
      </c>
      <c r="H18" s="8">
        <f t="shared" si="0"/>
        <v>99.904587201312239</v>
      </c>
      <c r="M18" s="4"/>
      <c r="N18" s="4"/>
      <c r="P18" s="4"/>
      <c r="Q18" s="4"/>
    </row>
    <row r="19" spans="1:17" s="5" customFormat="1" ht="38.25" x14ac:dyDescent="0.2">
      <c r="A19" s="51" t="s">
        <v>113</v>
      </c>
      <c r="B19" s="51" t="s">
        <v>116</v>
      </c>
      <c r="C19" s="51" t="s">
        <v>111</v>
      </c>
      <c r="D19" s="53" t="s">
        <v>121</v>
      </c>
      <c r="E19" s="56" t="s">
        <v>100</v>
      </c>
      <c r="F19" s="56" t="s">
        <v>101</v>
      </c>
      <c r="G19" s="56" t="s">
        <v>104</v>
      </c>
      <c r="H19" s="53" t="s">
        <v>117</v>
      </c>
      <c r="M19" s="4"/>
      <c r="N19" s="4"/>
      <c r="P19" s="4"/>
      <c r="Q19" s="4"/>
    </row>
    <row r="20" spans="1:17" s="5" customFormat="1" ht="25.5" x14ac:dyDescent="0.2">
      <c r="A20" s="7">
        <v>10</v>
      </c>
      <c r="B20" s="7" t="str">
        <f>+OCTUBRE!B11</f>
        <v xml:space="preserve"> 13 01 000 004 000</v>
      </c>
      <c r="C20" s="9" t="str">
        <f>+OCTUBRE!C11</f>
        <v>SERVICIOS DE FORMACIÓN Y CAPACITACIÓN AGRÍCOLA Y FORESTAL</v>
      </c>
      <c r="D20" s="18">
        <f>+OCTUBRE!G11</f>
        <v>106775000</v>
      </c>
      <c r="E20" s="18">
        <f>+OCTUBRE!I11</f>
        <v>-9243439</v>
      </c>
      <c r="F20" s="8">
        <f>+OCTUBRE!J11</f>
        <v>97531561</v>
      </c>
      <c r="G20" s="8">
        <f>+OCTUBRE!K11</f>
        <v>32760984.07</v>
      </c>
      <c r="H20" s="8">
        <f t="shared" si="0"/>
        <v>33.590136089383414</v>
      </c>
      <c r="M20" s="4"/>
      <c r="N20" s="4"/>
      <c r="P20" s="4"/>
      <c r="Q20" s="4"/>
    </row>
    <row r="21" spans="1:17" s="5" customFormat="1" ht="38.25" x14ac:dyDescent="0.2">
      <c r="A21" s="51" t="s">
        <v>113</v>
      </c>
      <c r="B21" s="51" t="s">
        <v>116</v>
      </c>
      <c r="C21" s="51" t="s">
        <v>111</v>
      </c>
      <c r="D21" s="53" t="s">
        <v>121</v>
      </c>
      <c r="E21" s="56" t="s">
        <v>100</v>
      </c>
      <c r="F21" s="56" t="s">
        <v>101</v>
      </c>
      <c r="G21" s="56" t="s">
        <v>104</v>
      </c>
      <c r="H21" s="53" t="s">
        <v>117</v>
      </c>
      <c r="M21" s="4"/>
      <c r="N21" s="4"/>
      <c r="P21" s="4"/>
      <c r="Q21" s="4"/>
    </row>
    <row r="22" spans="1:17" s="5" customFormat="1" ht="25.5" x14ac:dyDescent="0.2">
      <c r="A22" s="7">
        <v>11</v>
      </c>
      <c r="B22" s="7" t="str">
        <f>+OCTUBRE!B12</f>
        <v xml:space="preserve"> 13 01 000 005 000</v>
      </c>
      <c r="C22" s="9" t="str">
        <f>+OCTUBRE!C12</f>
        <v>REACTIVACIÓN Y MODERNIZACIÓN DE LA ACTIVIDAD AGROPECUARIA (FONAGRO)</v>
      </c>
      <c r="D22" s="18">
        <f>+OCTUBRE!G12</f>
        <v>36265000</v>
      </c>
      <c r="E22" s="18">
        <f>+OCTUBRE!I12</f>
        <v>0</v>
      </c>
      <c r="F22" s="8">
        <f>+OCTUBRE!J12</f>
        <v>36265000</v>
      </c>
      <c r="G22" s="8">
        <f>+OCTUBRE!K12</f>
        <v>8906210.5</v>
      </c>
      <c r="H22" s="8">
        <f t="shared" si="0"/>
        <v>24.55869433337929</v>
      </c>
      <c r="M22" s="4"/>
      <c r="N22" s="4"/>
      <c r="P22" s="4"/>
      <c r="Q22" s="4"/>
    </row>
    <row r="23" spans="1:17" s="5" customFormat="1" ht="38.25" x14ac:dyDescent="0.2">
      <c r="A23" s="51" t="s">
        <v>113</v>
      </c>
      <c r="B23" s="51" t="s">
        <v>116</v>
      </c>
      <c r="C23" s="51" t="s">
        <v>111</v>
      </c>
      <c r="D23" s="53" t="s">
        <v>121</v>
      </c>
      <c r="E23" s="56" t="s">
        <v>100</v>
      </c>
      <c r="F23" s="56" t="s">
        <v>101</v>
      </c>
      <c r="G23" s="56" t="s">
        <v>104</v>
      </c>
      <c r="H23" s="53" t="s">
        <v>117</v>
      </c>
      <c r="M23" s="4"/>
      <c r="N23" s="4"/>
      <c r="P23" s="4"/>
      <c r="Q23" s="4"/>
    </row>
    <row r="24" spans="1:17" s="5" customFormat="1" ht="25.5" x14ac:dyDescent="0.2">
      <c r="A24" s="7">
        <v>12</v>
      </c>
      <c r="B24" s="7" t="str">
        <f>+OCTUBRE!B13</f>
        <v xml:space="preserve"> 13 01 000 006 000</v>
      </c>
      <c r="C24" s="9" t="str">
        <f>+OCTUBRE!C13</f>
        <v>APOYO FINANCIERO PARA PRODUCTORES DEL SECTOR CAFETALERO</v>
      </c>
      <c r="D24" s="18">
        <f>+OCTUBRE!G13</f>
        <v>20000000</v>
      </c>
      <c r="E24" s="18">
        <f>+OCTUBRE!I13</f>
        <v>0</v>
      </c>
      <c r="F24" s="8">
        <f>+OCTUBRE!J13</f>
        <v>20000000</v>
      </c>
      <c r="G24" s="8">
        <f>+OCTUBRE!K13</f>
        <v>13321872.17</v>
      </c>
      <c r="H24" s="8">
        <f t="shared" si="0"/>
        <v>66.609360850000002</v>
      </c>
      <c r="M24" s="4"/>
      <c r="N24" s="4"/>
      <c r="P24" s="4"/>
      <c r="Q24" s="4"/>
    </row>
    <row r="25" spans="1:17" s="5" customFormat="1" ht="38.25" x14ac:dyDescent="0.2">
      <c r="A25" s="51" t="s">
        <v>113</v>
      </c>
      <c r="B25" s="51" t="s">
        <v>116</v>
      </c>
      <c r="C25" s="51" t="s">
        <v>111</v>
      </c>
      <c r="D25" s="53" t="s">
        <v>121</v>
      </c>
      <c r="E25" s="56" t="s">
        <v>100</v>
      </c>
      <c r="F25" s="56" t="s">
        <v>101</v>
      </c>
      <c r="G25" s="56" t="s">
        <v>104</v>
      </c>
      <c r="H25" s="53" t="s">
        <v>117</v>
      </c>
      <c r="M25" s="4"/>
      <c r="N25" s="4"/>
      <c r="P25" s="4"/>
      <c r="Q25" s="4"/>
    </row>
    <row r="26" spans="1:17" s="5" customFormat="1" x14ac:dyDescent="0.2">
      <c r="A26" s="7">
        <v>13</v>
      </c>
      <c r="B26" s="7" t="str">
        <f>+OCTUBRE!B14</f>
        <v xml:space="preserve"> 13 02 000 001 000</v>
      </c>
      <c r="C26" s="9" t="str">
        <f>+OCTUBRE!C14</f>
        <v>DIRECCIÓN Y COORDINACIÓN</v>
      </c>
      <c r="D26" s="18">
        <f>+OCTUBRE!G14</f>
        <v>2038099</v>
      </c>
      <c r="E26" s="18">
        <f>+OCTUBRE!I14</f>
        <v>1188920</v>
      </c>
      <c r="F26" s="8">
        <f>+OCTUBRE!J14</f>
        <v>3227019</v>
      </c>
      <c r="G26" s="8">
        <f>+OCTUBRE!K14</f>
        <v>1644032.28</v>
      </c>
      <c r="H26" s="8">
        <f t="shared" si="0"/>
        <v>50.94585064420135</v>
      </c>
      <c r="M26" s="4"/>
      <c r="N26" s="4"/>
      <c r="P26" s="4"/>
      <c r="Q26" s="4"/>
    </row>
    <row r="27" spans="1:17" s="5" customFormat="1" ht="38.25" x14ac:dyDescent="0.2">
      <c r="A27" s="51" t="s">
        <v>113</v>
      </c>
      <c r="B27" s="51" t="s">
        <v>116</v>
      </c>
      <c r="C27" s="51" t="s">
        <v>111</v>
      </c>
      <c r="D27" s="53" t="s">
        <v>121</v>
      </c>
      <c r="E27" s="56" t="s">
        <v>100</v>
      </c>
      <c r="F27" s="56" t="s">
        <v>101</v>
      </c>
      <c r="G27" s="56" t="s">
        <v>104</v>
      </c>
      <c r="H27" s="53" t="s">
        <v>117</v>
      </c>
      <c r="M27" s="4"/>
      <c r="N27" s="4"/>
      <c r="P27" s="4"/>
      <c r="Q27" s="4"/>
    </row>
    <row r="28" spans="1:17" s="5" customFormat="1" ht="38.25" x14ac:dyDescent="0.2">
      <c r="A28" s="7">
        <v>14</v>
      </c>
      <c r="B28" s="7" t="str">
        <f>+OCTUBRE!B15</f>
        <v xml:space="preserve"> 13 02 000 003 000</v>
      </c>
      <c r="C28" s="9" t="str">
        <f>+OCTUBRE!C15</f>
        <v>APOYO A LA PRODUCCIÓN PECUARIA E HIDROBIOLÓGICA SOSTENIBLE Y TECNIFICADA</v>
      </c>
      <c r="D28" s="18">
        <f>+OCTUBRE!G15</f>
        <v>5063487</v>
      </c>
      <c r="E28" s="18">
        <f>+OCTUBRE!I15</f>
        <v>580148</v>
      </c>
      <c r="F28" s="8">
        <f>+OCTUBRE!J15</f>
        <v>5643635</v>
      </c>
      <c r="G28" s="8">
        <f>+OCTUBRE!K15</f>
        <v>4011995.87</v>
      </c>
      <c r="H28" s="8">
        <f t="shared" si="0"/>
        <v>71.088861522759714</v>
      </c>
      <c r="M28" s="4"/>
      <c r="N28" s="4"/>
      <c r="P28" s="4"/>
      <c r="Q28" s="4"/>
    </row>
    <row r="29" spans="1:17" s="5" customFormat="1" ht="38.25" x14ac:dyDescent="0.2">
      <c r="A29" s="51" t="s">
        <v>113</v>
      </c>
      <c r="B29" s="51" t="s">
        <v>116</v>
      </c>
      <c r="C29" s="51" t="s">
        <v>111</v>
      </c>
      <c r="D29" s="53" t="s">
        <v>121</v>
      </c>
      <c r="E29" s="56" t="s">
        <v>100</v>
      </c>
      <c r="F29" s="56" t="s">
        <v>101</v>
      </c>
      <c r="G29" s="56" t="s">
        <v>104</v>
      </c>
      <c r="H29" s="53" t="s">
        <v>117</v>
      </c>
      <c r="M29" s="4"/>
      <c r="N29" s="4"/>
      <c r="P29" s="4"/>
      <c r="Q29" s="4"/>
    </row>
    <row r="30" spans="1:17" s="5" customFormat="1" ht="38.25" x14ac:dyDescent="0.2">
      <c r="A30" s="7">
        <v>15</v>
      </c>
      <c r="B30" s="7" t="str">
        <f>+OCTUBRE!B16</f>
        <v xml:space="preserve"> 13 02 000 004 000</v>
      </c>
      <c r="C30" s="9" t="str">
        <f>+OCTUBRE!C16</f>
        <v>DIVERSIFICACIÓN PECUARIA E HIDROBIOLÓGICA PARA CRIANZA DE ESPECIES</v>
      </c>
      <c r="D30" s="18">
        <f>+OCTUBRE!G16</f>
        <v>1016500</v>
      </c>
      <c r="E30" s="18">
        <f>+OCTUBRE!I16</f>
        <v>-139985</v>
      </c>
      <c r="F30" s="8">
        <f>+OCTUBRE!J16</f>
        <v>876515</v>
      </c>
      <c r="G30" s="8">
        <f>+OCTUBRE!K16</f>
        <v>468832.9</v>
      </c>
      <c r="H30" s="8">
        <f t="shared" si="0"/>
        <v>53.488291700655445</v>
      </c>
      <c r="M30" s="4"/>
      <c r="N30" s="4"/>
      <c r="P30" s="4"/>
      <c r="Q30" s="4"/>
    </row>
    <row r="31" spans="1:17" s="5" customFormat="1" ht="38.25" x14ac:dyDescent="0.2">
      <c r="A31" s="51" t="s">
        <v>113</v>
      </c>
      <c r="B31" s="51" t="s">
        <v>116</v>
      </c>
      <c r="C31" s="51" t="s">
        <v>111</v>
      </c>
      <c r="D31" s="53" t="s">
        <v>121</v>
      </c>
      <c r="E31" s="56" t="s">
        <v>100</v>
      </c>
      <c r="F31" s="56" t="s">
        <v>101</v>
      </c>
      <c r="G31" s="56" t="s">
        <v>104</v>
      </c>
      <c r="H31" s="53" t="s">
        <v>117</v>
      </c>
      <c r="M31" s="4"/>
      <c r="N31" s="4"/>
      <c r="P31" s="4"/>
      <c r="Q31" s="4"/>
    </row>
    <row r="32" spans="1:17" s="5" customFormat="1" x14ac:dyDescent="0.2">
      <c r="A32" s="7">
        <v>16</v>
      </c>
      <c r="B32" s="7" t="str">
        <f>+OCTUBRE!B17</f>
        <v xml:space="preserve"> 13 03 000 001 000</v>
      </c>
      <c r="C32" s="9" t="str">
        <f>+OCTUBRE!C17</f>
        <v>DIRECCIÓN Y COORDINACIÓN</v>
      </c>
      <c r="D32" s="18">
        <f>+OCTUBRE!G17</f>
        <v>5605600</v>
      </c>
      <c r="E32" s="18">
        <f>+OCTUBRE!I17</f>
        <v>4081779</v>
      </c>
      <c r="F32" s="8">
        <f>+OCTUBRE!J17</f>
        <v>9687379</v>
      </c>
      <c r="G32" s="8">
        <f>+OCTUBRE!K17</f>
        <v>3732485.98</v>
      </c>
      <c r="H32" s="8">
        <f t="shared" si="0"/>
        <v>38.529368779728756</v>
      </c>
      <c r="M32" s="4"/>
      <c r="N32" s="4"/>
      <c r="P32" s="4"/>
      <c r="Q32" s="4"/>
    </row>
    <row r="33" spans="1:17" s="5" customFormat="1" ht="38.25" x14ac:dyDescent="0.2">
      <c r="A33" s="51" t="s">
        <v>113</v>
      </c>
      <c r="B33" s="51" t="s">
        <v>116</v>
      </c>
      <c r="C33" s="51" t="s">
        <v>111</v>
      </c>
      <c r="D33" s="53" t="s">
        <v>121</v>
      </c>
      <c r="E33" s="56" t="s">
        <v>100</v>
      </c>
      <c r="F33" s="56" t="s">
        <v>101</v>
      </c>
      <c r="G33" s="56" t="s">
        <v>104</v>
      </c>
      <c r="H33" s="53" t="s">
        <v>117</v>
      </c>
      <c r="M33" s="4"/>
      <c r="N33" s="4"/>
      <c r="P33" s="4"/>
      <c r="Q33" s="4"/>
    </row>
    <row r="34" spans="1:17" s="5" customFormat="1" ht="25.5" x14ac:dyDescent="0.2">
      <c r="A34" s="7">
        <v>17</v>
      </c>
      <c r="B34" s="7" t="str">
        <f>+OCTUBRE!B18</f>
        <v xml:space="preserve"> 13 03 000 002 000</v>
      </c>
      <c r="C34" s="9" t="str">
        <f>+OCTUBRE!C18</f>
        <v>ASISTENCIA PARA LA ORGANIZACIÓN Y COMERCIALIZACIÓN PRODUCTIVA</v>
      </c>
      <c r="D34" s="18">
        <f>+OCTUBRE!G18</f>
        <v>11737038</v>
      </c>
      <c r="E34" s="18">
        <f>+OCTUBRE!I18</f>
        <v>-955098</v>
      </c>
      <c r="F34" s="8">
        <f>+OCTUBRE!J18</f>
        <v>10781940</v>
      </c>
      <c r="G34" s="8">
        <f>+OCTUBRE!K18</f>
        <v>8045750.0700000003</v>
      </c>
      <c r="H34" s="8">
        <f t="shared" si="0"/>
        <v>74.622471187930927</v>
      </c>
      <c r="M34" s="4"/>
      <c r="N34" s="4"/>
      <c r="P34" s="4"/>
      <c r="Q34" s="4"/>
    </row>
    <row r="35" spans="1:17" s="5" customFormat="1" ht="38.25" x14ac:dyDescent="0.2">
      <c r="A35" s="51" t="s">
        <v>113</v>
      </c>
      <c r="B35" s="51" t="s">
        <v>116</v>
      </c>
      <c r="C35" s="51" t="s">
        <v>111</v>
      </c>
      <c r="D35" s="53" t="s">
        <v>121</v>
      </c>
      <c r="E35" s="56" t="s">
        <v>100</v>
      </c>
      <c r="F35" s="56" t="s">
        <v>101</v>
      </c>
      <c r="G35" s="56" t="s">
        <v>104</v>
      </c>
      <c r="H35" s="53" t="s">
        <v>117</v>
      </c>
      <c r="M35" s="4"/>
      <c r="N35" s="4"/>
      <c r="P35" s="4"/>
      <c r="Q35" s="4"/>
    </row>
    <row r="36" spans="1:17" s="5" customFormat="1" ht="38.25" x14ac:dyDescent="0.2">
      <c r="A36" s="7">
        <v>18</v>
      </c>
      <c r="B36" s="7" t="str">
        <f>+OCTUBRE!B19</f>
        <v xml:space="preserve"> 13 03 000 003 000</v>
      </c>
      <c r="C36" s="9" t="str">
        <f>+OCTUBRE!C19</f>
        <v>FORTALECIMIENTO DE LA ADMINISTRACIÓN DEL AGUA PARA LA PRODUCCIÓN SOSTENIBLE</v>
      </c>
      <c r="D36" s="18">
        <f>+OCTUBRE!G19</f>
        <v>38366000</v>
      </c>
      <c r="E36" s="18">
        <f>+OCTUBRE!I19</f>
        <v>15118794</v>
      </c>
      <c r="F36" s="8">
        <f>+OCTUBRE!J19</f>
        <v>53484794</v>
      </c>
      <c r="G36" s="8">
        <f>+OCTUBRE!K19</f>
        <v>4144525.85</v>
      </c>
      <c r="H36" s="8">
        <f t="shared" si="0"/>
        <v>7.748979738054147</v>
      </c>
      <c r="M36" s="4"/>
      <c r="N36" s="4"/>
      <c r="P36" s="4"/>
      <c r="Q36" s="4"/>
    </row>
    <row r="37" spans="1:17" s="5" customFormat="1" ht="38.25" x14ac:dyDescent="0.2">
      <c r="A37" s="51" t="s">
        <v>113</v>
      </c>
      <c r="B37" s="51" t="s">
        <v>116</v>
      </c>
      <c r="C37" s="51" t="s">
        <v>111</v>
      </c>
      <c r="D37" s="53" t="s">
        <v>121</v>
      </c>
      <c r="E37" s="56" t="s">
        <v>100</v>
      </c>
      <c r="F37" s="56" t="s">
        <v>101</v>
      </c>
      <c r="G37" s="56" t="s">
        <v>104</v>
      </c>
      <c r="H37" s="53" t="s">
        <v>117</v>
      </c>
      <c r="M37" s="4"/>
      <c r="N37" s="4"/>
      <c r="P37" s="4"/>
      <c r="Q37" s="4"/>
    </row>
    <row r="38" spans="1:17" s="5" customFormat="1" ht="38.25" x14ac:dyDescent="0.2">
      <c r="A38" s="7">
        <v>19</v>
      </c>
      <c r="B38" s="7" t="str">
        <f>+OCTUBRE!B20</f>
        <v xml:space="preserve"> 13 03 001 000 001</v>
      </c>
      <c r="C38" s="9" t="str">
        <f>+OCTUBRE!C20</f>
        <v>CONSTRUCCIÓN, AMPLIACIÓN, MEJORAMIENTO Y REPOSICIÓN DE INFRAESTRUCTURA DE RIEGO</v>
      </c>
      <c r="D38" s="18">
        <f>+OCTUBRE!G20</f>
        <v>110464584</v>
      </c>
      <c r="E38" s="18">
        <f>+OCTUBRE!I20</f>
        <v>-101351893</v>
      </c>
      <c r="F38" s="8">
        <f>+OCTUBRE!J20</f>
        <v>9112691</v>
      </c>
      <c r="G38" s="8">
        <f>+OCTUBRE!K20</f>
        <v>6742319.5700000003</v>
      </c>
      <c r="H38" s="8">
        <f t="shared" si="0"/>
        <v>73.988238710168048</v>
      </c>
      <c r="M38" s="4"/>
      <c r="N38" s="4"/>
      <c r="P38" s="4"/>
      <c r="Q38" s="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  <pageSetUpPr autoPageBreaks="0"/>
  </sheetPr>
  <dimension ref="B1:AO110"/>
  <sheetViews>
    <sheetView showGridLines="0" workbookViewId="0">
      <selection activeCell="W34" sqref="W34"/>
    </sheetView>
  </sheetViews>
  <sheetFormatPr baseColWidth="10" defaultColWidth="6.85546875" defaultRowHeight="12.75" customHeight="1" x14ac:dyDescent="0.2"/>
  <cols>
    <col min="1" max="2" width="1.140625" customWidth="1"/>
    <col min="3" max="3" width="3.42578125" customWidth="1"/>
    <col min="4" max="5" width="1.140625" customWidth="1"/>
    <col min="6" max="6" width="2.28515625" customWidth="1"/>
    <col min="7" max="7" width="1.140625" customWidth="1"/>
    <col min="8" max="9" width="1.7109375" customWidth="1"/>
    <col min="10" max="10" width="6.85546875" customWidth="1"/>
    <col min="11" max="11" width="4.5703125" customWidth="1"/>
    <col min="12" max="12" width="9.140625" customWidth="1"/>
    <col min="13" max="13" width="9.85546875" customWidth="1"/>
    <col min="14" max="14" width="1" customWidth="1"/>
    <col min="15" max="15" width="8.5703125" customWidth="1"/>
    <col min="16" max="16" width="1.7109375" customWidth="1"/>
    <col min="17" max="17" width="1.140625" customWidth="1"/>
    <col min="18" max="18" width="7.42578125" customWidth="1"/>
    <col min="19" max="19" width="1.7109375" customWidth="1"/>
    <col min="20" max="20" width="8.5703125" customWidth="1"/>
    <col min="21" max="21" width="1.140625" customWidth="1"/>
    <col min="22" max="22" width="10.85546875" customWidth="1"/>
    <col min="23" max="23" width="9.7109375" customWidth="1"/>
    <col min="24" max="24" width="1.140625" customWidth="1"/>
    <col min="25" max="25" width="6.85546875" customWidth="1"/>
    <col min="26" max="26" width="1.140625" customWidth="1"/>
    <col min="27" max="27" width="1.7109375" customWidth="1"/>
    <col min="28" max="28" width="9.7109375" customWidth="1"/>
    <col min="29" max="29" width="1.140625" customWidth="1"/>
    <col min="30" max="30" width="5.7109375" customWidth="1"/>
    <col min="31" max="31" width="3.42578125" customWidth="1"/>
    <col min="32" max="32" width="1.7109375" customWidth="1"/>
    <col min="33" max="33" width="3.85546875" customWidth="1"/>
    <col min="34" max="34" width="3.5703125" customWidth="1"/>
    <col min="35" max="36" width="1.140625" customWidth="1"/>
    <col min="37" max="37" width="1" customWidth="1"/>
    <col min="38" max="38" width="1.28515625" customWidth="1"/>
    <col min="39" max="39" width="2.140625" customWidth="1"/>
    <col min="40" max="40" width="1.140625" customWidth="1"/>
    <col min="41" max="41" width="1.28515625" customWidth="1"/>
  </cols>
  <sheetData>
    <row r="1" spans="2:41" ht="6" customHeight="1" x14ac:dyDescent="0.2"/>
    <row r="2" spans="2:41" ht="13.5" customHeight="1" x14ac:dyDescent="0.2">
      <c r="C2" s="109" t="s">
        <v>0</v>
      </c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</row>
    <row r="3" spans="2:41" ht="6.75" customHeight="1" x14ac:dyDescent="0.2">
      <c r="C3" s="109" t="s">
        <v>1</v>
      </c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  <c r="S3" s="109"/>
      <c r="T3" s="109"/>
      <c r="U3" s="109"/>
      <c r="V3" s="109"/>
      <c r="W3" s="109"/>
      <c r="X3" s="109"/>
      <c r="Y3" s="109"/>
      <c r="Z3" s="109"/>
      <c r="AA3" s="109"/>
      <c r="AB3" s="109"/>
      <c r="AC3" s="109"/>
      <c r="AD3" s="109"/>
    </row>
    <row r="4" spans="2:41" ht="6.75" customHeight="1" x14ac:dyDescent="0.2"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10" t="s">
        <v>2</v>
      </c>
      <c r="AF4" s="110"/>
      <c r="AG4" s="110"/>
      <c r="AH4" s="111">
        <v>1</v>
      </c>
      <c r="AI4" s="110" t="s">
        <v>3</v>
      </c>
      <c r="AJ4" s="110"/>
      <c r="AK4" s="110"/>
      <c r="AL4" s="111">
        <v>2</v>
      </c>
      <c r="AM4" s="111"/>
    </row>
    <row r="5" spans="2:41" ht="6.75" customHeight="1" x14ac:dyDescent="0.2">
      <c r="C5" s="109" t="s">
        <v>4</v>
      </c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10"/>
      <c r="AF5" s="110"/>
      <c r="AG5" s="110"/>
      <c r="AH5" s="111"/>
      <c r="AI5" s="110"/>
      <c r="AJ5" s="110"/>
      <c r="AK5" s="110"/>
      <c r="AL5" s="111"/>
      <c r="AM5" s="111"/>
    </row>
    <row r="6" spans="2:41" ht="6.75" customHeight="1" x14ac:dyDescent="0.2"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9"/>
      <c r="Z6" s="109"/>
      <c r="AA6" s="109"/>
      <c r="AB6" s="109"/>
      <c r="AC6" s="109"/>
      <c r="AD6" s="109"/>
      <c r="AE6" s="110" t="s">
        <v>5</v>
      </c>
      <c r="AF6" s="110"/>
      <c r="AG6" s="110"/>
      <c r="AH6" s="112">
        <v>45688</v>
      </c>
      <c r="AI6" s="112"/>
      <c r="AJ6" s="112"/>
      <c r="AK6" s="112"/>
      <c r="AL6" s="112"/>
      <c r="AM6" s="112"/>
      <c r="AN6" s="112"/>
    </row>
    <row r="7" spans="2:41" ht="6.75" customHeight="1" x14ac:dyDescent="0.2">
      <c r="C7" s="113" t="s">
        <v>6</v>
      </c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0"/>
      <c r="AF7" s="110"/>
      <c r="AG7" s="110"/>
      <c r="AH7" s="112"/>
      <c r="AI7" s="112"/>
      <c r="AJ7" s="112"/>
      <c r="AK7" s="112"/>
      <c r="AL7" s="112"/>
      <c r="AM7" s="112"/>
      <c r="AN7" s="112"/>
    </row>
    <row r="8" spans="2:41" ht="6.75" customHeight="1" x14ac:dyDescent="0.2"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0" t="s">
        <v>7</v>
      </c>
      <c r="AF8" s="110"/>
      <c r="AG8" s="110"/>
      <c r="AH8" s="115">
        <v>0.51292824074074073</v>
      </c>
      <c r="AI8" s="115"/>
      <c r="AJ8" s="115"/>
      <c r="AK8" s="115"/>
      <c r="AL8" s="115"/>
      <c r="AM8" s="115"/>
      <c r="AN8" s="115"/>
    </row>
    <row r="9" spans="2:41" ht="6.75" customHeight="1" x14ac:dyDescent="0.2">
      <c r="C9" s="113" t="s">
        <v>8</v>
      </c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0"/>
      <c r="AF9" s="110"/>
      <c r="AG9" s="110"/>
      <c r="AH9" s="115"/>
      <c r="AI9" s="115"/>
      <c r="AJ9" s="115"/>
      <c r="AK9" s="115"/>
      <c r="AL9" s="115"/>
      <c r="AM9" s="115"/>
      <c r="AN9" s="115"/>
    </row>
    <row r="10" spans="2:41" ht="6.75" customHeight="1" x14ac:dyDescent="0.2"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0" t="s">
        <v>9</v>
      </c>
      <c r="AF10" s="110"/>
      <c r="AG10" s="110"/>
      <c r="AH10" s="116" t="s">
        <v>10</v>
      </c>
      <c r="AI10" s="116"/>
      <c r="AJ10" s="116"/>
      <c r="AK10" s="116"/>
      <c r="AL10" s="116"/>
      <c r="AM10" s="116"/>
      <c r="AN10" s="116"/>
      <c r="AO10" s="116"/>
    </row>
    <row r="11" spans="2:41" ht="6" customHeight="1" x14ac:dyDescent="0.2">
      <c r="C11" s="113" t="s">
        <v>11</v>
      </c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0"/>
      <c r="AF11" s="110"/>
      <c r="AG11" s="110"/>
      <c r="AH11" s="116"/>
      <c r="AI11" s="116"/>
      <c r="AJ11" s="116"/>
      <c r="AK11" s="116"/>
      <c r="AL11" s="116"/>
      <c r="AM11" s="116"/>
      <c r="AN11" s="116"/>
      <c r="AO11" s="116"/>
    </row>
    <row r="12" spans="2:41" ht="7.5" customHeight="1" x14ac:dyDescent="0.2">
      <c r="C12" s="113"/>
      <c r="D12" s="113"/>
      <c r="E12" s="113"/>
      <c r="F12" s="113"/>
      <c r="G12" s="113"/>
      <c r="H12" s="113"/>
      <c r="I12" s="113"/>
      <c r="J12" s="113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</row>
    <row r="13" spans="2:41" ht="10.5" customHeight="1" x14ac:dyDescent="0.2">
      <c r="C13" s="113" t="s">
        <v>12</v>
      </c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</row>
    <row r="14" spans="2:41" ht="15" customHeight="1" x14ac:dyDescent="0.2"/>
    <row r="15" spans="2:41" ht="12" customHeight="1" x14ac:dyDescent="0.2">
      <c r="B15" s="110" t="s">
        <v>13</v>
      </c>
      <c r="C15" s="110"/>
      <c r="D15" s="110"/>
      <c r="E15" s="110"/>
      <c r="F15" s="110"/>
      <c r="H15" s="111">
        <v>2025</v>
      </c>
      <c r="I15" s="111"/>
      <c r="J15" s="111"/>
    </row>
    <row r="16" spans="2:41" ht="13.5" customHeight="1" x14ac:dyDescent="0.2"/>
    <row r="17" spans="2:40" ht="9" customHeight="1" x14ac:dyDescent="0.2">
      <c r="F17" s="114" t="s">
        <v>14</v>
      </c>
      <c r="G17" s="114"/>
      <c r="H17" s="114"/>
      <c r="I17" s="114"/>
      <c r="J17" s="114"/>
      <c r="K17" s="114"/>
      <c r="M17" s="1" t="s">
        <v>15</v>
      </c>
      <c r="O17" s="1" t="s">
        <v>16</v>
      </c>
      <c r="R17" s="1" t="s">
        <v>17</v>
      </c>
      <c r="S17" s="114" t="s">
        <v>18</v>
      </c>
      <c r="T17" s="114"/>
      <c r="V17" s="1" t="s">
        <v>19</v>
      </c>
      <c r="W17" s="1" t="s">
        <v>20</v>
      </c>
      <c r="Y17" s="1" t="s">
        <v>21</v>
      </c>
      <c r="AA17" s="114" t="s">
        <v>22</v>
      </c>
      <c r="AB17" s="114"/>
      <c r="AD17" s="114" t="s">
        <v>23</v>
      </c>
      <c r="AE17" s="114"/>
      <c r="AG17" s="114" t="s">
        <v>24</v>
      </c>
      <c r="AH17" s="114"/>
      <c r="AK17" s="114" t="s">
        <v>25</v>
      </c>
      <c r="AL17" s="114"/>
      <c r="AM17" s="114"/>
    </row>
    <row r="18" spans="2:40" ht="11.25" customHeight="1" x14ac:dyDescent="0.2">
      <c r="S18" s="114"/>
      <c r="T18" s="114"/>
      <c r="AA18" s="114"/>
      <c r="AB18" s="114"/>
      <c r="AD18" s="114"/>
      <c r="AE18" s="114"/>
      <c r="AG18" s="114"/>
      <c r="AH18" s="114"/>
      <c r="AK18" s="114"/>
      <c r="AL18" s="114"/>
      <c r="AM18" s="114"/>
    </row>
    <row r="19" spans="2:40" ht="9.75" customHeight="1" x14ac:dyDescent="0.2"/>
    <row r="20" spans="2:40" ht="3" customHeight="1" x14ac:dyDescent="0.2"/>
    <row r="21" spans="2:40" ht="10.5" customHeight="1" x14ac:dyDescent="0.2">
      <c r="B21" s="117" t="s">
        <v>26</v>
      </c>
      <c r="C21" s="117"/>
      <c r="D21" s="117"/>
      <c r="E21" s="117"/>
      <c r="F21" s="117"/>
      <c r="G21" s="117"/>
      <c r="H21" s="117"/>
      <c r="J21" s="118" t="s">
        <v>27</v>
      </c>
      <c r="K21" s="118"/>
      <c r="L21" s="118"/>
      <c r="M21" s="118"/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</row>
    <row r="22" spans="2:40" ht="8.25" customHeight="1" x14ac:dyDescent="0.2">
      <c r="B22" s="118" t="s">
        <v>28</v>
      </c>
      <c r="C22" s="118"/>
      <c r="D22" s="118"/>
      <c r="E22" s="118"/>
      <c r="F22" s="118"/>
      <c r="G22" s="119" t="s">
        <v>29</v>
      </c>
      <c r="H22" s="119"/>
      <c r="I22" s="119"/>
      <c r="J22" s="119"/>
      <c r="K22" s="119"/>
      <c r="L22" s="119"/>
      <c r="M22" s="2">
        <v>27760508</v>
      </c>
      <c r="O22" s="120">
        <v>0</v>
      </c>
      <c r="P22" s="120"/>
      <c r="Q22" s="120">
        <v>27760508</v>
      </c>
      <c r="R22" s="120"/>
      <c r="S22" s="120"/>
      <c r="T22" s="120">
        <v>0</v>
      </c>
      <c r="U22" s="120"/>
      <c r="V22" s="2">
        <v>1669120.76</v>
      </c>
      <c r="W22" s="2">
        <v>470120.76</v>
      </c>
      <c r="Y22" s="120">
        <v>470120.76</v>
      </c>
      <c r="Z22" s="120"/>
      <c r="AA22" s="120"/>
      <c r="AB22" s="2">
        <v>26091387.239999998</v>
      </c>
      <c r="AD22" s="120">
        <v>27290387.239999998</v>
      </c>
      <c r="AE22" s="120"/>
      <c r="AF22" s="120"/>
      <c r="AG22" s="120">
        <v>0</v>
      </c>
      <c r="AH22" s="120"/>
      <c r="AI22" s="120"/>
      <c r="AJ22" s="120"/>
      <c r="AK22" s="120">
        <v>1.6934875975612551</v>
      </c>
      <c r="AL22" s="120"/>
      <c r="AM22" s="120"/>
      <c r="AN22" s="120"/>
    </row>
    <row r="23" spans="2:40" ht="6" customHeight="1" x14ac:dyDescent="0.2">
      <c r="B23" s="118"/>
      <c r="C23" s="118"/>
      <c r="D23" s="118"/>
      <c r="E23" s="118"/>
      <c r="F23" s="118"/>
      <c r="G23" s="119"/>
      <c r="H23" s="119"/>
      <c r="I23" s="119"/>
      <c r="J23" s="119"/>
      <c r="K23" s="119"/>
      <c r="L23" s="119"/>
    </row>
    <row r="24" spans="2:40" ht="8.25" customHeight="1" x14ac:dyDescent="0.2">
      <c r="B24" s="118" t="s">
        <v>30</v>
      </c>
      <c r="C24" s="118"/>
      <c r="D24" s="118"/>
      <c r="E24" s="118"/>
      <c r="F24" s="118"/>
      <c r="G24" s="119" t="s">
        <v>31</v>
      </c>
      <c r="H24" s="119"/>
      <c r="I24" s="119"/>
      <c r="J24" s="119"/>
      <c r="K24" s="119"/>
      <c r="L24" s="119"/>
      <c r="M24" s="2">
        <v>19673633</v>
      </c>
      <c r="O24" s="120">
        <v>0</v>
      </c>
      <c r="P24" s="120"/>
      <c r="Q24" s="120">
        <v>19673633</v>
      </c>
      <c r="R24" s="120"/>
      <c r="S24" s="120"/>
      <c r="T24" s="120">
        <v>0</v>
      </c>
      <c r="U24" s="120"/>
      <c r="V24" s="2">
        <v>14842459.49</v>
      </c>
      <c r="W24" s="2">
        <v>1662521.17</v>
      </c>
      <c r="Y24" s="120">
        <v>1662521.17</v>
      </c>
      <c r="Z24" s="120"/>
      <c r="AA24" s="120"/>
      <c r="AB24" s="2">
        <v>4831173.51</v>
      </c>
      <c r="AD24" s="120">
        <v>18011111.829999998</v>
      </c>
      <c r="AE24" s="120"/>
      <c r="AF24" s="120"/>
      <c r="AG24" s="120">
        <v>0</v>
      </c>
      <c r="AH24" s="120"/>
      <c r="AI24" s="120"/>
      <c r="AJ24" s="120"/>
      <c r="AK24" s="120">
        <v>8.4505041341372991</v>
      </c>
      <c r="AL24" s="120"/>
      <c r="AM24" s="120"/>
      <c r="AN24" s="120"/>
    </row>
    <row r="25" spans="2:40" ht="6" customHeight="1" x14ac:dyDescent="0.2">
      <c r="B25" s="118"/>
      <c r="C25" s="118"/>
      <c r="D25" s="118"/>
      <c r="E25" s="118"/>
      <c r="F25" s="118"/>
      <c r="G25" s="119"/>
      <c r="H25" s="119"/>
      <c r="I25" s="119"/>
      <c r="J25" s="119"/>
      <c r="K25" s="119"/>
      <c r="L25" s="119"/>
    </row>
    <row r="26" spans="2:40" ht="8.25" customHeight="1" x14ac:dyDescent="0.2">
      <c r="B26" s="118" t="s">
        <v>32</v>
      </c>
      <c r="C26" s="118"/>
      <c r="D26" s="118"/>
      <c r="E26" s="118"/>
      <c r="F26" s="118"/>
      <c r="G26" s="121" t="s">
        <v>33</v>
      </c>
      <c r="H26" s="121"/>
      <c r="I26" s="121"/>
      <c r="J26" s="121"/>
      <c r="K26" s="121"/>
      <c r="L26" s="121"/>
      <c r="M26" s="2">
        <v>104222887</v>
      </c>
      <c r="O26" s="120">
        <v>0</v>
      </c>
      <c r="P26" s="120"/>
      <c r="Q26" s="120">
        <v>104222887</v>
      </c>
      <c r="R26" s="120"/>
      <c r="S26" s="120"/>
      <c r="T26" s="120">
        <v>0</v>
      </c>
      <c r="U26" s="120"/>
      <c r="V26" s="2">
        <v>40338386.210000001</v>
      </c>
      <c r="W26" s="2">
        <v>4133398.69</v>
      </c>
      <c r="Y26" s="120">
        <v>4133398.69</v>
      </c>
      <c r="Z26" s="120"/>
      <c r="AA26" s="120"/>
      <c r="AB26" s="2">
        <v>63884500.789999999</v>
      </c>
      <c r="AD26" s="120">
        <v>100089488.31</v>
      </c>
      <c r="AE26" s="120"/>
      <c r="AF26" s="120"/>
      <c r="AG26" s="120">
        <v>0</v>
      </c>
      <c r="AH26" s="120"/>
      <c r="AI26" s="120"/>
      <c r="AJ26" s="120"/>
      <c r="AK26" s="120">
        <v>3.9659222738667754</v>
      </c>
      <c r="AL26" s="120"/>
      <c r="AM26" s="120"/>
      <c r="AN26" s="120"/>
    </row>
    <row r="27" spans="2:40" ht="8.25" customHeight="1" x14ac:dyDescent="0.2">
      <c r="G27" s="121"/>
      <c r="H27" s="121"/>
      <c r="I27" s="121"/>
      <c r="J27" s="121"/>
      <c r="K27" s="121"/>
      <c r="L27" s="121"/>
    </row>
    <row r="28" spans="2:40" ht="8.25" customHeight="1" x14ac:dyDescent="0.2">
      <c r="B28" s="118" t="s">
        <v>34</v>
      </c>
      <c r="C28" s="118"/>
      <c r="D28" s="118"/>
      <c r="E28" s="118"/>
      <c r="F28" s="118"/>
      <c r="G28" s="121" t="s">
        <v>35</v>
      </c>
      <c r="H28" s="121"/>
      <c r="I28" s="121"/>
      <c r="J28" s="121"/>
      <c r="K28" s="121"/>
      <c r="L28" s="121"/>
      <c r="M28" s="2">
        <v>130170251</v>
      </c>
      <c r="O28" s="120">
        <v>0</v>
      </c>
      <c r="P28" s="120"/>
      <c r="Q28" s="120">
        <v>130170251</v>
      </c>
      <c r="R28" s="120"/>
      <c r="S28" s="120"/>
      <c r="T28" s="120">
        <v>0</v>
      </c>
      <c r="U28" s="120"/>
      <c r="V28" s="2">
        <v>18295376.050000001</v>
      </c>
      <c r="W28" s="2">
        <v>3272477.18</v>
      </c>
      <c r="Y28" s="120">
        <v>3272477.18</v>
      </c>
      <c r="Z28" s="120"/>
      <c r="AA28" s="120"/>
      <c r="AB28" s="2">
        <v>111874874.95</v>
      </c>
      <c r="AD28" s="120">
        <v>126897773.81999999</v>
      </c>
      <c r="AE28" s="120"/>
      <c r="AF28" s="120"/>
      <c r="AG28" s="120">
        <v>0</v>
      </c>
      <c r="AH28" s="120"/>
      <c r="AI28" s="120"/>
      <c r="AJ28" s="120"/>
      <c r="AK28" s="120">
        <v>2.513997748994123</v>
      </c>
      <c r="AL28" s="120"/>
      <c r="AM28" s="120"/>
      <c r="AN28" s="120"/>
    </row>
    <row r="29" spans="2:40" ht="8.25" customHeight="1" x14ac:dyDescent="0.2">
      <c r="G29" s="121"/>
      <c r="H29" s="121"/>
      <c r="I29" s="121"/>
      <c r="J29" s="121"/>
      <c r="K29" s="121"/>
      <c r="L29" s="121"/>
    </row>
    <row r="30" spans="2:40" ht="8.25" customHeight="1" x14ac:dyDescent="0.2">
      <c r="B30" s="118" t="s">
        <v>36</v>
      </c>
      <c r="C30" s="118"/>
      <c r="D30" s="118"/>
      <c r="E30" s="118"/>
      <c r="F30" s="118"/>
      <c r="G30" s="121" t="s">
        <v>37</v>
      </c>
      <c r="H30" s="121"/>
      <c r="I30" s="121"/>
      <c r="J30" s="121"/>
      <c r="K30" s="121"/>
      <c r="L30" s="121"/>
      <c r="M30" s="2">
        <v>4425850</v>
      </c>
      <c r="O30" s="120">
        <v>0</v>
      </c>
      <c r="P30" s="120"/>
      <c r="Q30" s="120">
        <v>4425850</v>
      </c>
      <c r="R30" s="120"/>
      <c r="S30" s="120"/>
      <c r="T30" s="120">
        <v>0</v>
      </c>
      <c r="U30" s="120"/>
      <c r="V30" s="2">
        <v>2510326.2599999998</v>
      </c>
      <c r="W30" s="2">
        <v>310326.26</v>
      </c>
      <c r="Y30" s="120">
        <v>310326.26</v>
      </c>
      <c r="Z30" s="120"/>
      <c r="AA30" s="120"/>
      <c r="AB30" s="2">
        <v>1915523.74</v>
      </c>
      <c r="AD30" s="120">
        <v>4115523.74</v>
      </c>
      <c r="AE30" s="120"/>
      <c r="AF30" s="120"/>
      <c r="AG30" s="120">
        <v>0</v>
      </c>
      <c r="AH30" s="120"/>
      <c r="AI30" s="120"/>
      <c r="AJ30" s="120"/>
      <c r="AK30" s="120">
        <v>7.0116759492526857</v>
      </c>
      <c r="AL30" s="120"/>
      <c r="AM30" s="120"/>
      <c r="AN30" s="120"/>
    </row>
    <row r="31" spans="2:40" ht="8.25" customHeight="1" x14ac:dyDescent="0.2">
      <c r="G31" s="121"/>
      <c r="H31" s="121"/>
      <c r="I31" s="121"/>
      <c r="J31" s="121"/>
      <c r="K31" s="121"/>
      <c r="L31" s="121"/>
    </row>
    <row r="32" spans="2:40" ht="8.25" customHeight="1" x14ac:dyDescent="0.2">
      <c r="B32" s="118" t="s">
        <v>38</v>
      </c>
      <c r="C32" s="118"/>
      <c r="D32" s="118"/>
      <c r="E32" s="118"/>
      <c r="F32" s="118"/>
      <c r="G32" s="121" t="s">
        <v>39</v>
      </c>
      <c r="H32" s="121"/>
      <c r="I32" s="121"/>
      <c r="J32" s="121"/>
      <c r="K32" s="121"/>
      <c r="L32" s="121"/>
      <c r="M32" s="2">
        <v>1446000</v>
      </c>
      <c r="O32" s="120">
        <v>0</v>
      </c>
      <c r="P32" s="120"/>
      <c r="Q32" s="120">
        <v>1446000</v>
      </c>
      <c r="R32" s="120"/>
      <c r="S32" s="120"/>
      <c r="T32" s="120">
        <v>0</v>
      </c>
      <c r="U32" s="120"/>
      <c r="V32" s="2">
        <v>311161.28999999998</v>
      </c>
      <c r="W32" s="2">
        <v>25161.29</v>
      </c>
      <c r="Y32" s="120">
        <v>25161.29</v>
      </c>
      <c r="Z32" s="120"/>
      <c r="AA32" s="120"/>
      <c r="AB32" s="2">
        <v>1134838.71</v>
      </c>
      <c r="AD32" s="120">
        <v>1420838.71</v>
      </c>
      <c r="AE32" s="120"/>
      <c r="AF32" s="120"/>
      <c r="AG32" s="120">
        <v>0</v>
      </c>
      <c r="AH32" s="120"/>
      <c r="AI32" s="120"/>
      <c r="AJ32" s="120"/>
      <c r="AK32" s="120">
        <v>1.7400615491009683</v>
      </c>
      <c r="AL32" s="120"/>
      <c r="AM32" s="120"/>
      <c r="AN32" s="120"/>
    </row>
    <row r="33" spans="2:40" ht="8.25" customHeight="1" x14ac:dyDescent="0.2">
      <c r="G33" s="121"/>
      <c r="H33" s="121"/>
      <c r="I33" s="121"/>
      <c r="J33" s="121"/>
      <c r="K33" s="121"/>
      <c r="L33" s="121"/>
    </row>
    <row r="34" spans="2:40" ht="8.25" customHeight="1" x14ac:dyDescent="0.2">
      <c r="B34" s="118" t="s">
        <v>40</v>
      </c>
      <c r="C34" s="118"/>
      <c r="D34" s="118"/>
      <c r="E34" s="118"/>
      <c r="F34" s="118"/>
      <c r="G34" s="121" t="s">
        <v>41</v>
      </c>
      <c r="H34" s="121"/>
      <c r="I34" s="121"/>
      <c r="J34" s="121"/>
      <c r="K34" s="121"/>
      <c r="L34" s="121"/>
      <c r="M34" s="2">
        <v>948000</v>
      </c>
      <c r="O34" s="120">
        <v>0</v>
      </c>
      <c r="P34" s="120"/>
      <c r="Q34" s="120">
        <v>948000</v>
      </c>
      <c r="R34" s="120"/>
      <c r="S34" s="120"/>
      <c r="T34" s="120">
        <v>0</v>
      </c>
      <c r="U34" s="120"/>
      <c r="V34" s="2">
        <v>682161.29</v>
      </c>
      <c r="W34" s="2">
        <v>55161.29</v>
      </c>
      <c r="Y34" s="120">
        <v>55161.29</v>
      </c>
      <c r="Z34" s="120"/>
      <c r="AA34" s="120"/>
      <c r="AB34" s="2">
        <v>265838.71000000002</v>
      </c>
      <c r="AD34" s="120">
        <v>892838.71</v>
      </c>
      <c r="AE34" s="120"/>
      <c r="AF34" s="120"/>
      <c r="AG34" s="120">
        <v>0</v>
      </c>
      <c r="AH34" s="120"/>
      <c r="AI34" s="120"/>
      <c r="AJ34" s="120"/>
      <c r="AK34" s="120">
        <v>5.8187014767932501</v>
      </c>
      <c r="AL34" s="120"/>
      <c r="AM34" s="120"/>
      <c r="AN34" s="120"/>
    </row>
    <row r="35" spans="2:40" ht="8.25" customHeight="1" x14ac:dyDescent="0.2">
      <c r="G35" s="121"/>
      <c r="H35" s="121"/>
      <c r="I35" s="121"/>
      <c r="J35" s="121"/>
      <c r="K35" s="121"/>
      <c r="L35" s="121"/>
    </row>
    <row r="36" spans="2:40" ht="8.25" customHeight="1" x14ac:dyDescent="0.2">
      <c r="B36" s="118" t="s">
        <v>42</v>
      </c>
      <c r="C36" s="118"/>
      <c r="D36" s="118"/>
      <c r="E36" s="118"/>
      <c r="F36" s="118"/>
      <c r="G36" s="119" t="s">
        <v>43</v>
      </c>
      <c r="H36" s="119"/>
      <c r="I36" s="119"/>
      <c r="J36" s="119"/>
      <c r="K36" s="119"/>
      <c r="L36" s="119"/>
      <c r="M36" s="2">
        <v>49963397</v>
      </c>
      <c r="O36" s="120">
        <v>0</v>
      </c>
      <c r="P36" s="120"/>
      <c r="Q36" s="120">
        <v>49963397</v>
      </c>
      <c r="R36" s="120"/>
      <c r="S36" s="120"/>
      <c r="T36" s="120">
        <v>0</v>
      </c>
      <c r="U36" s="120"/>
      <c r="V36" s="2">
        <v>4355781.42</v>
      </c>
      <c r="W36" s="2">
        <v>653605.68000000005</v>
      </c>
      <c r="Y36" s="120">
        <v>603605.68000000005</v>
      </c>
      <c r="Z36" s="120"/>
      <c r="AA36" s="120"/>
      <c r="AB36" s="2">
        <v>45607615.579999998</v>
      </c>
      <c r="AD36" s="120">
        <v>49309791.32</v>
      </c>
      <c r="AE36" s="120"/>
      <c r="AF36" s="120"/>
      <c r="AG36" s="120">
        <v>50000</v>
      </c>
      <c r="AH36" s="120"/>
      <c r="AI36" s="120"/>
      <c r="AJ36" s="120"/>
      <c r="AK36" s="120">
        <v>1.3081690182114718</v>
      </c>
      <c r="AL36" s="120"/>
      <c r="AM36" s="120"/>
      <c r="AN36" s="120"/>
    </row>
    <row r="37" spans="2:40" ht="6" customHeight="1" x14ac:dyDescent="0.2">
      <c r="B37" s="118"/>
      <c r="C37" s="118"/>
      <c r="D37" s="118"/>
      <c r="E37" s="118"/>
      <c r="F37" s="118"/>
      <c r="G37" s="119"/>
      <c r="H37" s="119"/>
      <c r="I37" s="119"/>
      <c r="J37" s="119"/>
      <c r="K37" s="119"/>
      <c r="L37" s="119"/>
    </row>
    <row r="38" spans="2:40" ht="8.25" customHeight="1" x14ac:dyDescent="0.2">
      <c r="B38" s="118" t="s">
        <v>44</v>
      </c>
      <c r="C38" s="118"/>
      <c r="D38" s="118"/>
      <c r="E38" s="118"/>
      <c r="F38" s="118"/>
      <c r="G38" s="119" t="s">
        <v>45</v>
      </c>
      <c r="H38" s="119"/>
      <c r="I38" s="119"/>
      <c r="J38" s="119"/>
      <c r="K38" s="119"/>
      <c r="L38" s="119"/>
      <c r="M38" s="2">
        <v>234777859</v>
      </c>
      <c r="O38" s="120">
        <v>0</v>
      </c>
      <c r="P38" s="120"/>
      <c r="Q38" s="120">
        <v>234777859</v>
      </c>
      <c r="R38" s="120"/>
      <c r="S38" s="120"/>
      <c r="T38" s="120">
        <v>0</v>
      </c>
      <c r="U38" s="120"/>
      <c r="V38" s="2">
        <v>5334989</v>
      </c>
      <c r="W38" s="2">
        <v>930048.05</v>
      </c>
      <c r="Y38" s="120">
        <v>930048.05</v>
      </c>
      <c r="Z38" s="120"/>
      <c r="AA38" s="120"/>
      <c r="AB38" s="2">
        <v>229442870</v>
      </c>
      <c r="AD38" s="120">
        <v>233847810.94999999</v>
      </c>
      <c r="AE38" s="120"/>
      <c r="AF38" s="120"/>
      <c r="AG38" s="120">
        <v>0</v>
      </c>
      <c r="AH38" s="120"/>
      <c r="AI38" s="120"/>
      <c r="AJ38" s="120"/>
      <c r="AK38" s="120">
        <v>0.39613959082913353</v>
      </c>
      <c r="AL38" s="120"/>
      <c r="AM38" s="120"/>
      <c r="AN38" s="120"/>
    </row>
    <row r="39" spans="2:40" ht="6" customHeight="1" x14ac:dyDescent="0.2">
      <c r="B39" s="118"/>
      <c r="C39" s="118"/>
      <c r="D39" s="118"/>
      <c r="E39" s="118"/>
      <c r="F39" s="118"/>
      <c r="G39" s="119"/>
      <c r="H39" s="119"/>
      <c r="I39" s="119"/>
      <c r="J39" s="119"/>
      <c r="K39" s="119"/>
      <c r="L39" s="119"/>
    </row>
    <row r="40" spans="2:40" ht="8.25" customHeight="1" x14ac:dyDescent="0.2">
      <c r="B40" s="118" t="s">
        <v>46</v>
      </c>
      <c r="C40" s="118"/>
      <c r="D40" s="118"/>
      <c r="E40" s="118"/>
      <c r="F40" s="118"/>
      <c r="G40" s="119" t="s">
        <v>43</v>
      </c>
      <c r="H40" s="119"/>
      <c r="I40" s="119"/>
      <c r="J40" s="119"/>
      <c r="K40" s="119"/>
      <c r="L40" s="119"/>
      <c r="M40" s="2">
        <v>79820246</v>
      </c>
      <c r="O40" s="120">
        <v>0</v>
      </c>
      <c r="P40" s="120"/>
      <c r="Q40" s="120">
        <v>79820246</v>
      </c>
      <c r="R40" s="120"/>
      <c r="S40" s="120"/>
      <c r="T40" s="120">
        <v>0</v>
      </c>
      <c r="U40" s="120"/>
      <c r="V40" s="2">
        <v>6308305.3700000001</v>
      </c>
      <c r="W40" s="2">
        <v>636890.37</v>
      </c>
      <c r="Y40" s="120">
        <v>636890.37</v>
      </c>
      <c r="Z40" s="120"/>
      <c r="AA40" s="120"/>
      <c r="AB40" s="2">
        <v>73511940.629999995</v>
      </c>
      <c r="AD40" s="120">
        <v>79183355.629999995</v>
      </c>
      <c r="AE40" s="120"/>
      <c r="AF40" s="120"/>
      <c r="AG40" s="120">
        <v>0</v>
      </c>
      <c r="AH40" s="120"/>
      <c r="AI40" s="120"/>
      <c r="AJ40" s="120"/>
      <c r="AK40" s="120">
        <v>0.79790579698288577</v>
      </c>
      <c r="AL40" s="120"/>
      <c r="AM40" s="120"/>
      <c r="AN40" s="120"/>
    </row>
    <row r="41" spans="2:40" ht="6" customHeight="1" x14ac:dyDescent="0.2">
      <c r="B41" s="118"/>
      <c r="C41" s="118"/>
      <c r="D41" s="118"/>
      <c r="E41" s="118"/>
      <c r="F41" s="118"/>
      <c r="G41" s="119"/>
      <c r="H41" s="119"/>
      <c r="I41" s="119"/>
      <c r="J41" s="119"/>
      <c r="K41" s="119"/>
      <c r="L41" s="119"/>
    </row>
    <row r="42" spans="2:40" ht="8.25" customHeight="1" x14ac:dyDescent="0.2">
      <c r="B42" s="118" t="s">
        <v>47</v>
      </c>
      <c r="C42" s="118"/>
      <c r="D42" s="118"/>
      <c r="E42" s="118"/>
      <c r="F42" s="118"/>
      <c r="G42" s="121" t="s">
        <v>48</v>
      </c>
      <c r="H42" s="121"/>
      <c r="I42" s="121"/>
      <c r="J42" s="121"/>
      <c r="K42" s="121"/>
      <c r="L42" s="121"/>
      <c r="M42" s="2">
        <v>531228289</v>
      </c>
      <c r="O42" s="120">
        <v>-272000000</v>
      </c>
      <c r="P42" s="120"/>
      <c r="Q42" s="120">
        <v>259228289</v>
      </c>
      <c r="R42" s="120"/>
      <c r="S42" s="120"/>
      <c r="T42" s="120">
        <v>0</v>
      </c>
      <c r="U42" s="120"/>
      <c r="V42" s="2">
        <v>15701220.26</v>
      </c>
      <c r="W42" s="2">
        <v>3042800.9</v>
      </c>
      <c r="Y42" s="120">
        <v>3042800.9</v>
      </c>
      <c r="Z42" s="120"/>
      <c r="AA42" s="120"/>
      <c r="AB42" s="2">
        <v>243527068.74000001</v>
      </c>
      <c r="AD42" s="120">
        <v>256185488.09999999</v>
      </c>
      <c r="AE42" s="120"/>
      <c r="AF42" s="120"/>
      <c r="AG42" s="120">
        <v>0</v>
      </c>
      <c r="AH42" s="120"/>
      <c r="AI42" s="120"/>
      <c r="AJ42" s="120"/>
      <c r="AK42" s="120">
        <v>1.1737919930490301</v>
      </c>
      <c r="AL42" s="120"/>
      <c r="AM42" s="120"/>
      <c r="AN42" s="120"/>
    </row>
    <row r="43" spans="2:40" ht="8.25" customHeight="1" x14ac:dyDescent="0.2">
      <c r="G43" s="121"/>
      <c r="H43" s="121"/>
      <c r="I43" s="121"/>
      <c r="J43" s="121"/>
      <c r="K43" s="121"/>
      <c r="L43" s="121"/>
    </row>
    <row r="44" spans="2:40" ht="8.25" customHeight="1" x14ac:dyDescent="0.2">
      <c r="B44" s="118" t="s">
        <v>49</v>
      </c>
      <c r="C44" s="118"/>
      <c r="D44" s="118"/>
      <c r="E44" s="118"/>
      <c r="F44" s="118"/>
      <c r="G44" s="121" t="s">
        <v>50</v>
      </c>
      <c r="H44" s="121"/>
      <c r="I44" s="121"/>
      <c r="J44" s="121"/>
      <c r="K44" s="121"/>
      <c r="L44" s="121"/>
      <c r="M44" s="2">
        <v>304270460</v>
      </c>
      <c r="O44" s="120">
        <v>-115000000</v>
      </c>
      <c r="P44" s="120"/>
      <c r="Q44" s="120">
        <v>189270460</v>
      </c>
      <c r="R44" s="120"/>
      <c r="S44" s="120"/>
      <c r="T44" s="120">
        <v>0</v>
      </c>
      <c r="U44" s="120"/>
      <c r="V44" s="2">
        <v>22399941.390000001</v>
      </c>
      <c r="W44" s="2">
        <v>7647259</v>
      </c>
      <c r="Y44" s="120">
        <v>7643276.3799999999</v>
      </c>
      <c r="Z44" s="120"/>
      <c r="AA44" s="120"/>
      <c r="AB44" s="2">
        <v>166870518.61000001</v>
      </c>
      <c r="AD44" s="120">
        <v>181623201</v>
      </c>
      <c r="AE44" s="120"/>
      <c r="AF44" s="120"/>
      <c r="AG44" s="120">
        <v>3982.62</v>
      </c>
      <c r="AH44" s="120"/>
      <c r="AI44" s="120"/>
      <c r="AJ44" s="120"/>
      <c r="AK44" s="120">
        <v>4.040386967939952</v>
      </c>
      <c r="AL44" s="120"/>
      <c r="AM44" s="120"/>
      <c r="AN44" s="120"/>
    </row>
    <row r="45" spans="2:40" ht="8.25" customHeight="1" x14ac:dyDescent="0.2">
      <c r="G45" s="121"/>
      <c r="H45" s="121"/>
      <c r="I45" s="121"/>
      <c r="J45" s="121"/>
      <c r="K45" s="121"/>
      <c r="L45" s="121"/>
    </row>
    <row r="46" spans="2:40" ht="8.25" customHeight="1" x14ac:dyDescent="0.2">
      <c r="G46" s="121"/>
      <c r="H46" s="121"/>
      <c r="I46" s="121"/>
      <c r="J46" s="121"/>
      <c r="K46" s="121"/>
      <c r="L46" s="121"/>
    </row>
    <row r="47" spans="2:40" ht="8.25" customHeight="1" x14ac:dyDescent="0.2">
      <c r="B47" s="118" t="s">
        <v>51</v>
      </c>
      <c r="C47" s="118"/>
      <c r="D47" s="118"/>
      <c r="E47" s="118"/>
      <c r="F47" s="118"/>
      <c r="G47" s="119" t="s">
        <v>43</v>
      </c>
      <c r="H47" s="119"/>
      <c r="I47" s="119"/>
      <c r="J47" s="119"/>
      <c r="K47" s="119"/>
      <c r="L47" s="119"/>
      <c r="M47" s="2">
        <v>17504506</v>
      </c>
      <c r="O47" s="120">
        <v>0</v>
      </c>
      <c r="P47" s="120"/>
      <c r="Q47" s="120">
        <v>17504506</v>
      </c>
      <c r="R47" s="120"/>
      <c r="S47" s="120"/>
      <c r="T47" s="120">
        <v>0</v>
      </c>
      <c r="U47" s="120"/>
      <c r="V47" s="2">
        <v>6560687.7699999996</v>
      </c>
      <c r="W47" s="2">
        <v>961088.84</v>
      </c>
      <c r="Y47" s="120">
        <v>961088.84</v>
      </c>
      <c r="Z47" s="120"/>
      <c r="AA47" s="120"/>
      <c r="AB47" s="2">
        <v>10943818.23</v>
      </c>
      <c r="AD47" s="120">
        <v>16543417.16</v>
      </c>
      <c r="AE47" s="120"/>
      <c r="AF47" s="120"/>
      <c r="AG47" s="120">
        <v>0</v>
      </c>
      <c r="AH47" s="120"/>
      <c r="AI47" s="120"/>
      <c r="AJ47" s="120"/>
      <c r="AK47" s="120">
        <v>5.4905224974643669</v>
      </c>
      <c r="AL47" s="120"/>
      <c r="AM47" s="120"/>
      <c r="AN47" s="120"/>
    </row>
    <row r="48" spans="2:40" ht="6" customHeight="1" x14ac:dyDescent="0.2">
      <c r="B48" s="118"/>
      <c r="C48" s="118"/>
      <c r="D48" s="118"/>
      <c r="E48" s="118"/>
      <c r="F48" s="118"/>
      <c r="G48" s="119"/>
      <c r="H48" s="119"/>
      <c r="I48" s="119"/>
      <c r="J48" s="119"/>
      <c r="K48" s="119"/>
      <c r="L48" s="119"/>
    </row>
    <row r="49" spans="2:40" ht="8.25" customHeight="1" x14ac:dyDescent="0.2">
      <c r="B49" s="118" t="s">
        <v>52</v>
      </c>
      <c r="C49" s="118"/>
      <c r="D49" s="118"/>
      <c r="E49" s="118"/>
      <c r="F49" s="118"/>
      <c r="G49" s="121" t="s">
        <v>53</v>
      </c>
      <c r="H49" s="121"/>
      <c r="I49" s="121"/>
      <c r="J49" s="121"/>
      <c r="K49" s="121"/>
      <c r="L49" s="121"/>
      <c r="M49" s="2">
        <v>1281658</v>
      </c>
      <c r="O49" s="120">
        <v>0</v>
      </c>
      <c r="P49" s="120"/>
      <c r="Q49" s="120">
        <v>1281658</v>
      </c>
      <c r="R49" s="120"/>
      <c r="S49" s="120"/>
      <c r="T49" s="120">
        <v>0</v>
      </c>
      <c r="U49" s="120"/>
      <c r="V49" s="2">
        <v>353267.93</v>
      </c>
      <c r="W49" s="2">
        <v>118596.3</v>
      </c>
      <c r="Y49" s="120">
        <v>118596.3</v>
      </c>
      <c r="Z49" s="120"/>
      <c r="AA49" s="120"/>
      <c r="AB49" s="2">
        <v>928390.07</v>
      </c>
      <c r="AD49" s="120">
        <v>1163061.7</v>
      </c>
      <c r="AE49" s="120"/>
      <c r="AF49" s="120"/>
      <c r="AG49" s="120">
        <v>0</v>
      </c>
      <c r="AH49" s="120"/>
      <c r="AI49" s="120"/>
      <c r="AJ49" s="120"/>
      <c r="AK49" s="120">
        <v>9.2533499576330041</v>
      </c>
      <c r="AL49" s="120"/>
      <c r="AM49" s="120"/>
      <c r="AN49" s="120"/>
    </row>
    <row r="50" spans="2:40" ht="8.25" customHeight="1" x14ac:dyDescent="0.2">
      <c r="G50" s="121"/>
      <c r="H50" s="121"/>
      <c r="I50" s="121"/>
      <c r="J50" s="121"/>
      <c r="K50" s="121"/>
      <c r="L50" s="121"/>
    </row>
    <row r="51" spans="2:40" ht="8.25" customHeight="1" x14ac:dyDescent="0.2">
      <c r="B51" s="118" t="s">
        <v>54</v>
      </c>
      <c r="C51" s="118"/>
      <c r="D51" s="118"/>
      <c r="E51" s="118"/>
      <c r="F51" s="118"/>
      <c r="G51" s="121" t="s">
        <v>55</v>
      </c>
      <c r="H51" s="121"/>
      <c r="I51" s="121"/>
      <c r="J51" s="121"/>
      <c r="K51" s="121"/>
      <c r="L51" s="121"/>
      <c r="M51" s="2">
        <v>31761000</v>
      </c>
      <c r="O51" s="120">
        <v>0</v>
      </c>
      <c r="P51" s="120"/>
      <c r="Q51" s="120">
        <v>31761000</v>
      </c>
      <c r="R51" s="120"/>
      <c r="S51" s="120"/>
      <c r="T51" s="120">
        <v>0</v>
      </c>
      <c r="U51" s="120"/>
      <c r="V51" s="2">
        <v>1741454.77</v>
      </c>
      <c r="W51" s="2">
        <v>724058.43</v>
      </c>
      <c r="Y51" s="120">
        <v>645281.93000000005</v>
      </c>
      <c r="Z51" s="120"/>
      <c r="AA51" s="120"/>
      <c r="AB51" s="2">
        <v>30019545.23</v>
      </c>
      <c r="AD51" s="120">
        <v>31036941.57</v>
      </c>
      <c r="AE51" s="120"/>
      <c r="AF51" s="120"/>
      <c r="AG51" s="120">
        <v>78776.5</v>
      </c>
      <c r="AH51" s="120"/>
      <c r="AI51" s="120"/>
      <c r="AJ51" s="120"/>
      <c r="AK51" s="120">
        <v>2.2797091716255782</v>
      </c>
      <c r="AL51" s="120"/>
      <c r="AM51" s="120"/>
      <c r="AN51" s="120"/>
    </row>
    <row r="52" spans="2:40" ht="8.25" customHeight="1" x14ac:dyDescent="0.2">
      <c r="G52" s="121"/>
      <c r="H52" s="121"/>
      <c r="I52" s="121"/>
      <c r="J52" s="121"/>
      <c r="K52" s="121"/>
      <c r="L52" s="121"/>
    </row>
    <row r="53" spans="2:40" ht="8.25" customHeight="1" x14ac:dyDescent="0.2">
      <c r="B53" s="118" t="s">
        <v>56</v>
      </c>
      <c r="C53" s="118"/>
      <c r="D53" s="118"/>
      <c r="E53" s="118"/>
      <c r="F53" s="118"/>
      <c r="G53" s="121" t="s">
        <v>57</v>
      </c>
      <c r="H53" s="121"/>
      <c r="I53" s="121"/>
      <c r="J53" s="121"/>
      <c r="K53" s="121"/>
      <c r="L53" s="121"/>
      <c r="M53" s="2">
        <v>24050270</v>
      </c>
      <c r="O53" s="120">
        <v>0</v>
      </c>
      <c r="P53" s="120"/>
      <c r="Q53" s="120">
        <v>24050270</v>
      </c>
      <c r="R53" s="120"/>
      <c r="S53" s="120"/>
      <c r="T53" s="120">
        <v>0</v>
      </c>
      <c r="U53" s="120"/>
      <c r="V53" s="2">
        <v>6177298.4800000004</v>
      </c>
      <c r="W53" s="2">
        <v>906985.23</v>
      </c>
      <c r="Y53" s="120">
        <v>906985.23</v>
      </c>
      <c r="Z53" s="120"/>
      <c r="AA53" s="120"/>
      <c r="AB53" s="2">
        <v>17872971.52</v>
      </c>
      <c r="AD53" s="120">
        <v>23143284.77</v>
      </c>
      <c r="AE53" s="120"/>
      <c r="AF53" s="120"/>
      <c r="AG53" s="120">
        <v>0</v>
      </c>
      <c r="AH53" s="120"/>
      <c r="AI53" s="120"/>
      <c r="AJ53" s="120"/>
      <c r="AK53" s="120">
        <v>3.7712060197245183</v>
      </c>
      <c r="AL53" s="120"/>
      <c r="AM53" s="120"/>
      <c r="AN53" s="120"/>
    </row>
    <row r="54" spans="2:40" ht="8.25" customHeight="1" x14ac:dyDescent="0.2">
      <c r="G54" s="121"/>
      <c r="H54" s="121"/>
      <c r="I54" s="121"/>
      <c r="J54" s="121"/>
      <c r="K54" s="121"/>
      <c r="L54" s="121"/>
    </row>
    <row r="55" spans="2:40" ht="8.25" customHeight="1" x14ac:dyDescent="0.2">
      <c r="B55" s="118" t="s">
        <v>58</v>
      </c>
      <c r="C55" s="118"/>
      <c r="D55" s="118"/>
      <c r="E55" s="118"/>
      <c r="F55" s="118"/>
      <c r="G55" s="121" t="s">
        <v>59</v>
      </c>
      <c r="H55" s="121"/>
      <c r="I55" s="121"/>
      <c r="J55" s="121"/>
      <c r="K55" s="121"/>
      <c r="L55" s="121"/>
      <c r="M55" s="2">
        <v>48633663</v>
      </c>
      <c r="O55" s="120">
        <v>0</v>
      </c>
      <c r="P55" s="120"/>
      <c r="Q55" s="120">
        <v>48633663</v>
      </c>
      <c r="R55" s="120"/>
      <c r="S55" s="120"/>
      <c r="T55" s="120">
        <v>0</v>
      </c>
      <c r="U55" s="120"/>
      <c r="V55" s="2">
        <v>3946956.68</v>
      </c>
      <c r="W55" s="2">
        <v>387204.02</v>
      </c>
      <c r="Y55" s="120">
        <v>387204.02</v>
      </c>
      <c r="Z55" s="120"/>
      <c r="AA55" s="120"/>
      <c r="AB55" s="2">
        <v>44686706.32</v>
      </c>
      <c r="AD55" s="120">
        <v>48246458.979999997</v>
      </c>
      <c r="AE55" s="120"/>
      <c r="AF55" s="120"/>
      <c r="AG55" s="120">
        <v>0</v>
      </c>
      <c r="AH55" s="120"/>
      <c r="AI55" s="120"/>
      <c r="AJ55" s="120"/>
      <c r="AK55" s="120">
        <v>0.79616462366817831</v>
      </c>
      <c r="AL55" s="120"/>
      <c r="AM55" s="120"/>
      <c r="AN55" s="120"/>
    </row>
    <row r="56" spans="2:40" ht="8.25" customHeight="1" x14ac:dyDescent="0.2">
      <c r="G56" s="121"/>
      <c r="H56" s="121"/>
      <c r="I56" s="121"/>
      <c r="J56" s="121"/>
      <c r="K56" s="121"/>
      <c r="L56" s="121"/>
    </row>
    <row r="57" spans="2:40" ht="8.25" customHeight="1" x14ac:dyDescent="0.2">
      <c r="B57" s="118" t="s">
        <v>60</v>
      </c>
      <c r="C57" s="118"/>
      <c r="D57" s="118"/>
      <c r="E57" s="118"/>
      <c r="F57" s="118"/>
      <c r="G57" s="119" t="s">
        <v>43</v>
      </c>
      <c r="H57" s="119"/>
      <c r="I57" s="119"/>
      <c r="J57" s="119"/>
      <c r="K57" s="119"/>
      <c r="L57" s="119"/>
      <c r="M57" s="2">
        <v>41409560</v>
      </c>
      <c r="O57" s="120">
        <v>0</v>
      </c>
      <c r="P57" s="120"/>
      <c r="Q57" s="120">
        <v>41409560</v>
      </c>
      <c r="R57" s="120"/>
      <c r="S57" s="120"/>
      <c r="T57" s="120">
        <v>0</v>
      </c>
      <c r="U57" s="120"/>
      <c r="V57" s="2">
        <v>3493262.16</v>
      </c>
      <c r="W57" s="2">
        <v>699315.16</v>
      </c>
      <c r="Y57" s="120">
        <v>699315.16</v>
      </c>
      <c r="Z57" s="120"/>
      <c r="AA57" s="120"/>
      <c r="AB57" s="2">
        <v>37916297.840000004</v>
      </c>
      <c r="AD57" s="120">
        <v>40710244.840000004</v>
      </c>
      <c r="AE57" s="120"/>
      <c r="AF57" s="120"/>
      <c r="AG57" s="120">
        <v>0</v>
      </c>
      <c r="AH57" s="120"/>
      <c r="AI57" s="120"/>
      <c r="AJ57" s="120"/>
      <c r="AK57" s="120">
        <v>1.6887770843254553</v>
      </c>
      <c r="AL57" s="120"/>
      <c r="AM57" s="120"/>
      <c r="AN57" s="120"/>
    </row>
    <row r="58" spans="2:40" ht="6" customHeight="1" x14ac:dyDescent="0.2">
      <c r="B58" s="118"/>
      <c r="C58" s="118"/>
      <c r="D58" s="118"/>
      <c r="E58" s="118"/>
      <c r="F58" s="118"/>
      <c r="G58" s="119"/>
      <c r="H58" s="119"/>
      <c r="I58" s="119"/>
      <c r="J58" s="119"/>
      <c r="K58" s="119"/>
      <c r="L58" s="119"/>
    </row>
    <row r="59" spans="2:40" ht="8.25" customHeight="1" x14ac:dyDescent="0.2">
      <c r="B59" s="118" t="s">
        <v>61</v>
      </c>
      <c r="C59" s="118"/>
      <c r="D59" s="118"/>
      <c r="E59" s="118"/>
      <c r="F59" s="118"/>
      <c r="G59" s="121" t="s">
        <v>62</v>
      </c>
      <c r="H59" s="121"/>
      <c r="I59" s="121"/>
      <c r="J59" s="121"/>
      <c r="K59" s="121"/>
      <c r="L59" s="121"/>
      <c r="M59" s="2">
        <v>114437122</v>
      </c>
      <c r="O59" s="120">
        <v>-13000000</v>
      </c>
      <c r="P59" s="120"/>
      <c r="Q59" s="120">
        <v>101437122</v>
      </c>
      <c r="R59" s="120"/>
      <c r="S59" s="120"/>
      <c r="T59" s="120">
        <v>0</v>
      </c>
      <c r="U59" s="120"/>
      <c r="V59" s="2">
        <v>3151423.4</v>
      </c>
      <c r="W59" s="2">
        <v>708923.4</v>
      </c>
      <c r="Y59" s="120">
        <v>708923.4</v>
      </c>
      <c r="Z59" s="120"/>
      <c r="AA59" s="120"/>
      <c r="AB59" s="2">
        <v>98285698.599999994</v>
      </c>
      <c r="AD59" s="120">
        <v>100728198.59999999</v>
      </c>
      <c r="AE59" s="120"/>
      <c r="AF59" s="120"/>
      <c r="AG59" s="120">
        <v>0</v>
      </c>
      <c r="AH59" s="120"/>
      <c r="AI59" s="120"/>
      <c r="AJ59" s="120"/>
      <c r="AK59" s="120">
        <v>0.69887964684171555</v>
      </c>
      <c r="AL59" s="120"/>
      <c r="AM59" s="120"/>
      <c r="AN59" s="120"/>
    </row>
    <row r="60" spans="2:40" ht="8.25" customHeight="1" x14ac:dyDescent="0.2">
      <c r="G60" s="121"/>
      <c r="H60" s="121"/>
      <c r="I60" s="121"/>
      <c r="J60" s="121"/>
      <c r="K60" s="121"/>
      <c r="L60" s="121"/>
    </row>
    <row r="61" spans="2:40" ht="8.25" customHeight="1" x14ac:dyDescent="0.2">
      <c r="B61" s="118" t="s">
        <v>63</v>
      </c>
      <c r="C61" s="118"/>
      <c r="D61" s="118"/>
      <c r="E61" s="118"/>
      <c r="F61" s="118"/>
      <c r="G61" s="119" t="s">
        <v>64</v>
      </c>
      <c r="H61" s="119"/>
      <c r="I61" s="119"/>
      <c r="J61" s="119"/>
      <c r="K61" s="119"/>
      <c r="L61" s="119"/>
      <c r="M61" s="2">
        <v>65114000</v>
      </c>
      <c r="O61" s="120">
        <v>0</v>
      </c>
      <c r="P61" s="120"/>
      <c r="Q61" s="120">
        <v>65114000</v>
      </c>
      <c r="R61" s="120"/>
      <c r="S61" s="120"/>
      <c r="T61" s="120">
        <v>0</v>
      </c>
      <c r="U61" s="120"/>
      <c r="V61" s="2">
        <v>71612.899999999994</v>
      </c>
      <c r="W61" s="2">
        <v>11612.9</v>
      </c>
      <c r="Y61" s="120">
        <v>11612.9</v>
      </c>
      <c r="Z61" s="120"/>
      <c r="AA61" s="120"/>
      <c r="AB61" s="2">
        <v>65042387.100000001</v>
      </c>
      <c r="AD61" s="120">
        <v>65102387.100000001</v>
      </c>
      <c r="AE61" s="120"/>
      <c r="AF61" s="120"/>
      <c r="AG61" s="120">
        <v>0</v>
      </c>
      <c r="AH61" s="120"/>
      <c r="AI61" s="120"/>
      <c r="AJ61" s="120"/>
      <c r="AK61" s="120">
        <v>1.7834720643793961E-2</v>
      </c>
      <c r="AL61" s="120"/>
      <c r="AM61" s="120"/>
      <c r="AN61" s="120"/>
    </row>
    <row r="62" spans="2:40" ht="6" customHeight="1" x14ac:dyDescent="0.2">
      <c r="B62" s="118"/>
      <c r="C62" s="118"/>
      <c r="D62" s="118"/>
      <c r="E62" s="118"/>
      <c r="F62" s="118"/>
      <c r="G62" s="119"/>
      <c r="H62" s="119"/>
      <c r="I62" s="119"/>
      <c r="J62" s="119"/>
      <c r="K62" s="119"/>
      <c r="L62" s="119"/>
    </row>
    <row r="63" spans="2:40" ht="8.25" customHeight="1" x14ac:dyDescent="0.2">
      <c r="B63" s="118" t="s">
        <v>65</v>
      </c>
      <c r="C63" s="118"/>
      <c r="D63" s="118"/>
      <c r="E63" s="118"/>
      <c r="F63" s="118"/>
      <c r="G63" s="121" t="s">
        <v>66</v>
      </c>
      <c r="H63" s="121"/>
      <c r="I63" s="121"/>
      <c r="J63" s="121"/>
      <c r="K63" s="121"/>
      <c r="L63" s="121"/>
      <c r="M63" s="2">
        <v>106775000</v>
      </c>
      <c r="O63" s="120">
        <v>0</v>
      </c>
      <c r="P63" s="120"/>
      <c r="Q63" s="120">
        <v>106775000</v>
      </c>
      <c r="R63" s="120"/>
      <c r="S63" s="120"/>
      <c r="T63" s="120">
        <v>0</v>
      </c>
      <c r="U63" s="120"/>
      <c r="V63" s="2">
        <v>7131252.2599999998</v>
      </c>
      <c r="W63" s="2">
        <v>1437707.01</v>
      </c>
      <c r="Y63" s="120">
        <v>1437707.01</v>
      </c>
      <c r="Z63" s="120"/>
      <c r="AA63" s="120"/>
      <c r="AB63" s="2">
        <v>99643747.739999995</v>
      </c>
      <c r="AD63" s="120">
        <v>105337292.98999999</v>
      </c>
      <c r="AE63" s="120"/>
      <c r="AF63" s="120"/>
      <c r="AG63" s="120">
        <v>0</v>
      </c>
      <c r="AH63" s="120"/>
      <c r="AI63" s="120"/>
      <c r="AJ63" s="120"/>
      <c r="AK63" s="120">
        <v>1.3464828002809646</v>
      </c>
      <c r="AL63" s="120"/>
      <c r="AM63" s="120"/>
      <c r="AN63" s="120"/>
    </row>
    <row r="64" spans="2:40" ht="8.25" customHeight="1" x14ac:dyDescent="0.2">
      <c r="G64" s="121"/>
      <c r="H64" s="121"/>
      <c r="I64" s="121"/>
      <c r="J64" s="121"/>
      <c r="K64" s="121"/>
      <c r="L64" s="121"/>
    </row>
    <row r="65" spans="2:40" ht="8.25" customHeight="1" x14ac:dyDescent="0.2">
      <c r="B65" s="118" t="s">
        <v>67</v>
      </c>
      <c r="C65" s="118"/>
      <c r="D65" s="118"/>
      <c r="E65" s="118"/>
      <c r="F65" s="118"/>
      <c r="G65" s="121" t="s">
        <v>68</v>
      </c>
      <c r="H65" s="121"/>
      <c r="I65" s="121"/>
      <c r="J65" s="121"/>
      <c r="K65" s="121"/>
      <c r="L65" s="121"/>
      <c r="M65" s="2">
        <v>36265000</v>
      </c>
      <c r="O65" s="120">
        <v>0</v>
      </c>
      <c r="P65" s="120"/>
      <c r="Q65" s="120">
        <v>36265000</v>
      </c>
      <c r="R65" s="120"/>
      <c r="S65" s="120"/>
      <c r="T65" s="120">
        <v>0</v>
      </c>
      <c r="U65" s="120"/>
      <c r="V65" s="2">
        <v>0</v>
      </c>
      <c r="W65" s="2">
        <v>0</v>
      </c>
      <c r="Y65" s="120">
        <v>0</v>
      </c>
      <c r="Z65" s="120"/>
      <c r="AA65" s="120"/>
      <c r="AB65" s="2">
        <v>36265000</v>
      </c>
      <c r="AD65" s="120">
        <v>36265000</v>
      </c>
      <c r="AE65" s="120"/>
      <c r="AF65" s="120"/>
      <c r="AG65" s="120">
        <v>0</v>
      </c>
      <c r="AH65" s="120"/>
      <c r="AI65" s="120"/>
      <c r="AJ65" s="120"/>
      <c r="AK65" s="120">
        <v>0</v>
      </c>
      <c r="AL65" s="120"/>
      <c r="AM65" s="120"/>
      <c r="AN65" s="120"/>
    </row>
    <row r="66" spans="2:40" ht="8.25" customHeight="1" x14ac:dyDescent="0.2">
      <c r="G66" s="121"/>
      <c r="H66" s="121"/>
      <c r="I66" s="121"/>
      <c r="J66" s="121"/>
      <c r="K66" s="121"/>
      <c r="L66" s="121"/>
    </row>
    <row r="67" spans="2:40" ht="8.25" customHeight="1" x14ac:dyDescent="0.2">
      <c r="B67" s="118" t="s">
        <v>69</v>
      </c>
      <c r="C67" s="118"/>
      <c r="D67" s="118"/>
      <c r="E67" s="118"/>
      <c r="F67" s="118"/>
      <c r="G67" s="121" t="s">
        <v>70</v>
      </c>
      <c r="H67" s="121"/>
      <c r="I67" s="121"/>
      <c r="J67" s="121"/>
      <c r="K67" s="121"/>
      <c r="L67" s="121"/>
      <c r="M67" s="2">
        <v>20000000</v>
      </c>
      <c r="O67" s="120">
        <v>0</v>
      </c>
      <c r="P67" s="120"/>
      <c r="Q67" s="120">
        <v>20000000</v>
      </c>
      <c r="R67" s="120"/>
      <c r="S67" s="120"/>
      <c r="T67" s="120">
        <v>0</v>
      </c>
      <c r="U67" s="120"/>
      <c r="V67" s="2">
        <v>0</v>
      </c>
      <c r="W67" s="2">
        <v>0</v>
      </c>
      <c r="Y67" s="120">
        <v>0</v>
      </c>
      <c r="Z67" s="120"/>
      <c r="AA67" s="120"/>
      <c r="AB67" s="2">
        <v>20000000</v>
      </c>
      <c r="AD67" s="120">
        <v>20000000</v>
      </c>
      <c r="AE67" s="120"/>
      <c r="AF67" s="120"/>
      <c r="AG67" s="120">
        <v>0</v>
      </c>
      <c r="AH67" s="120"/>
      <c r="AI67" s="120"/>
      <c r="AJ67" s="120"/>
      <c r="AK67" s="120">
        <v>0</v>
      </c>
      <c r="AL67" s="120"/>
      <c r="AM67" s="120"/>
      <c r="AN67" s="120"/>
    </row>
    <row r="68" spans="2:40" ht="8.25" customHeight="1" x14ac:dyDescent="0.2">
      <c r="G68" s="121"/>
      <c r="H68" s="121"/>
      <c r="I68" s="121"/>
      <c r="J68" s="121"/>
      <c r="K68" s="121"/>
      <c r="L68" s="121"/>
    </row>
    <row r="69" spans="2:40" ht="8.25" customHeight="1" x14ac:dyDescent="0.2">
      <c r="B69" s="118" t="s">
        <v>71</v>
      </c>
      <c r="C69" s="118"/>
      <c r="D69" s="118"/>
      <c r="E69" s="118"/>
      <c r="F69" s="118"/>
      <c r="G69" s="119" t="s">
        <v>43</v>
      </c>
      <c r="H69" s="119"/>
      <c r="I69" s="119"/>
      <c r="J69" s="119"/>
      <c r="K69" s="119"/>
      <c r="L69" s="119"/>
      <c r="M69" s="2">
        <v>2038099</v>
      </c>
      <c r="O69" s="120">
        <v>0</v>
      </c>
      <c r="P69" s="120"/>
      <c r="Q69" s="120">
        <v>2038099</v>
      </c>
      <c r="R69" s="120"/>
      <c r="S69" s="120"/>
      <c r="T69" s="120">
        <v>0</v>
      </c>
      <c r="U69" s="120"/>
      <c r="V69" s="2">
        <v>319274.18</v>
      </c>
      <c r="W69" s="2">
        <v>51774.18</v>
      </c>
      <c r="Y69" s="120">
        <v>51774.18</v>
      </c>
      <c r="Z69" s="120"/>
      <c r="AA69" s="120"/>
      <c r="AB69" s="2">
        <v>1718824.82</v>
      </c>
      <c r="AD69" s="120">
        <v>1986324.82</v>
      </c>
      <c r="AE69" s="120"/>
      <c r="AF69" s="120"/>
      <c r="AG69" s="120">
        <v>0</v>
      </c>
      <c r="AH69" s="120"/>
      <c r="AI69" s="120"/>
      <c r="AJ69" s="120"/>
      <c r="AK69" s="120">
        <v>2.5403172269845578</v>
      </c>
      <c r="AL69" s="120"/>
      <c r="AM69" s="120"/>
      <c r="AN69" s="120"/>
    </row>
    <row r="70" spans="2:40" ht="6" customHeight="1" x14ac:dyDescent="0.2">
      <c r="B70" s="118"/>
      <c r="C70" s="118"/>
      <c r="D70" s="118"/>
      <c r="E70" s="118"/>
      <c r="F70" s="118"/>
      <c r="G70" s="119"/>
      <c r="H70" s="119"/>
      <c r="I70" s="119"/>
      <c r="J70" s="119"/>
      <c r="K70" s="119"/>
      <c r="L70" s="119"/>
    </row>
    <row r="71" spans="2:40" ht="8.25" customHeight="1" x14ac:dyDescent="0.2">
      <c r="B71" s="118" t="s">
        <v>72</v>
      </c>
      <c r="C71" s="118"/>
      <c r="D71" s="118"/>
      <c r="E71" s="118"/>
      <c r="F71" s="118"/>
      <c r="G71" s="121" t="s">
        <v>73</v>
      </c>
      <c r="H71" s="121"/>
      <c r="I71" s="121"/>
      <c r="J71" s="121"/>
      <c r="K71" s="121"/>
      <c r="L71" s="121"/>
      <c r="M71" s="2">
        <v>5063487</v>
      </c>
      <c r="O71" s="120">
        <v>0</v>
      </c>
      <c r="P71" s="120"/>
      <c r="Q71" s="120">
        <v>5063487</v>
      </c>
      <c r="R71" s="120"/>
      <c r="S71" s="120"/>
      <c r="T71" s="120">
        <v>0</v>
      </c>
      <c r="U71" s="120"/>
      <c r="V71" s="2">
        <v>978709.64</v>
      </c>
      <c r="W71" s="2">
        <v>158709.64000000001</v>
      </c>
      <c r="Y71" s="120">
        <v>158709.64000000001</v>
      </c>
      <c r="Z71" s="120"/>
      <c r="AA71" s="120"/>
      <c r="AB71" s="2">
        <v>4084777.36</v>
      </c>
      <c r="AD71" s="120">
        <v>4904777.3600000003</v>
      </c>
      <c r="AE71" s="120"/>
      <c r="AF71" s="120"/>
      <c r="AG71" s="120">
        <v>0</v>
      </c>
      <c r="AH71" s="120"/>
      <c r="AI71" s="120"/>
      <c r="AJ71" s="120"/>
      <c r="AK71" s="120">
        <v>3.1343941437985325</v>
      </c>
      <c r="AL71" s="120"/>
      <c r="AM71" s="120"/>
      <c r="AN71" s="120"/>
    </row>
    <row r="72" spans="2:40" ht="8.25" customHeight="1" x14ac:dyDescent="0.2">
      <c r="G72" s="121"/>
      <c r="H72" s="121"/>
      <c r="I72" s="121"/>
      <c r="J72" s="121"/>
      <c r="K72" s="121"/>
      <c r="L72" s="121"/>
    </row>
    <row r="73" spans="2:40" ht="8.25" customHeight="1" x14ac:dyDescent="0.2">
      <c r="G73" s="121"/>
      <c r="H73" s="121"/>
      <c r="I73" s="121"/>
      <c r="J73" s="121"/>
      <c r="K73" s="121"/>
      <c r="L73" s="121"/>
    </row>
    <row r="74" spans="2:40" ht="8.25" customHeight="1" x14ac:dyDescent="0.2">
      <c r="B74" s="118" t="s">
        <v>74</v>
      </c>
      <c r="C74" s="118"/>
      <c r="D74" s="118"/>
      <c r="E74" s="118"/>
      <c r="F74" s="118"/>
      <c r="G74" s="121" t="s">
        <v>75</v>
      </c>
      <c r="H74" s="121"/>
      <c r="I74" s="121"/>
      <c r="J74" s="121"/>
      <c r="K74" s="121"/>
      <c r="L74" s="121"/>
      <c r="M74" s="2">
        <v>1016500</v>
      </c>
      <c r="O74" s="120">
        <v>0</v>
      </c>
      <c r="P74" s="120"/>
      <c r="Q74" s="120">
        <v>1016500</v>
      </c>
      <c r="R74" s="120"/>
      <c r="S74" s="120"/>
      <c r="T74" s="120">
        <v>0</v>
      </c>
      <c r="U74" s="120"/>
      <c r="V74" s="2">
        <v>71612.899999999994</v>
      </c>
      <c r="W74" s="2">
        <v>11612.9</v>
      </c>
      <c r="Y74" s="120">
        <v>11612.9</v>
      </c>
      <c r="Z74" s="120"/>
      <c r="AA74" s="120"/>
      <c r="AB74" s="2">
        <v>944887.1</v>
      </c>
      <c r="AD74" s="120">
        <v>1004887.1</v>
      </c>
      <c r="AE74" s="120"/>
      <c r="AF74" s="120"/>
      <c r="AG74" s="120">
        <v>0</v>
      </c>
      <c r="AH74" s="120"/>
      <c r="AI74" s="120"/>
      <c r="AJ74" s="120"/>
      <c r="AK74" s="120">
        <v>1.142439744220364</v>
      </c>
      <c r="AL74" s="120"/>
      <c r="AM74" s="120"/>
      <c r="AN74" s="120"/>
    </row>
    <row r="75" spans="2:40" ht="8.25" customHeight="1" x14ac:dyDescent="0.2">
      <c r="G75" s="121"/>
      <c r="H75" s="121"/>
      <c r="I75" s="121"/>
      <c r="J75" s="121"/>
      <c r="K75" s="121"/>
      <c r="L75" s="121"/>
    </row>
    <row r="76" spans="2:40" ht="8.25" customHeight="1" x14ac:dyDescent="0.2">
      <c r="G76" s="121"/>
      <c r="H76" s="121"/>
      <c r="I76" s="121"/>
      <c r="J76" s="121"/>
      <c r="K76" s="121"/>
      <c r="L76" s="121"/>
    </row>
    <row r="77" spans="2:40" ht="8.25" customHeight="1" x14ac:dyDescent="0.2">
      <c r="B77" s="118" t="s">
        <v>76</v>
      </c>
      <c r="C77" s="118"/>
      <c r="D77" s="118"/>
      <c r="E77" s="118"/>
      <c r="F77" s="118"/>
      <c r="G77" s="119" t="s">
        <v>43</v>
      </c>
      <c r="H77" s="119"/>
      <c r="I77" s="119"/>
      <c r="J77" s="119"/>
      <c r="K77" s="119"/>
      <c r="L77" s="119"/>
      <c r="M77" s="2">
        <v>5605600</v>
      </c>
      <c r="O77" s="120">
        <v>0</v>
      </c>
      <c r="P77" s="120"/>
      <c r="Q77" s="120">
        <v>5605600</v>
      </c>
      <c r="R77" s="120"/>
      <c r="S77" s="120"/>
      <c r="T77" s="120">
        <v>0</v>
      </c>
      <c r="U77" s="120"/>
      <c r="V77" s="2">
        <v>1526653.74</v>
      </c>
      <c r="W77" s="2">
        <v>251153.74</v>
      </c>
      <c r="Y77" s="120">
        <v>251153.74</v>
      </c>
      <c r="Z77" s="120"/>
      <c r="AA77" s="120"/>
      <c r="AB77" s="2">
        <v>4078946.26</v>
      </c>
      <c r="AD77" s="120">
        <v>5354446.26</v>
      </c>
      <c r="AE77" s="120"/>
      <c r="AF77" s="120"/>
      <c r="AG77" s="120">
        <v>0</v>
      </c>
      <c r="AH77" s="120"/>
      <c r="AI77" s="120"/>
      <c r="AJ77" s="120"/>
      <c r="AK77" s="120">
        <v>4.4804078064792359</v>
      </c>
      <c r="AL77" s="120"/>
      <c r="AM77" s="120"/>
      <c r="AN77" s="120"/>
    </row>
    <row r="78" spans="2:40" ht="6" customHeight="1" x14ac:dyDescent="0.2">
      <c r="B78" s="118"/>
      <c r="C78" s="118"/>
      <c r="D78" s="118"/>
      <c r="E78" s="118"/>
      <c r="F78" s="118"/>
      <c r="G78" s="119"/>
      <c r="H78" s="119"/>
      <c r="I78" s="119"/>
      <c r="J78" s="119"/>
      <c r="K78" s="119"/>
      <c r="L78" s="119"/>
    </row>
    <row r="79" spans="2:40" ht="8.25" customHeight="1" x14ac:dyDescent="0.2">
      <c r="B79" s="118" t="s">
        <v>77</v>
      </c>
      <c r="C79" s="118"/>
      <c r="D79" s="118"/>
      <c r="E79" s="118"/>
      <c r="F79" s="118"/>
      <c r="G79" s="121" t="s">
        <v>78</v>
      </c>
      <c r="H79" s="121"/>
      <c r="I79" s="121"/>
      <c r="J79" s="121"/>
      <c r="K79" s="121"/>
      <c r="L79" s="121"/>
      <c r="M79" s="2">
        <v>11737038</v>
      </c>
      <c r="O79" s="120">
        <v>0</v>
      </c>
      <c r="P79" s="120"/>
      <c r="Q79" s="120">
        <v>11737038</v>
      </c>
      <c r="R79" s="120"/>
      <c r="S79" s="120"/>
      <c r="T79" s="120">
        <v>0</v>
      </c>
      <c r="U79" s="120"/>
      <c r="V79" s="2">
        <v>2181281.7200000002</v>
      </c>
      <c r="W79" s="2">
        <v>635891.13</v>
      </c>
      <c r="Y79" s="120">
        <v>635891.13</v>
      </c>
      <c r="Z79" s="120"/>
      <c r="AA79" s="120"/>
      <c r="AB79" s="2">
        <v>9555756.2799999993</v>
      </c>
      <c r="AD79" s="120">
        <v>11101146.869999999</v>
      </c>
      <c r="AE79" s="120"/>
      <c r="AF79" s="120"/>
      <c r="AG79" s="120">
        <v>0</v>
      </c>
      <c r="AH79" s="120"/>
      <c r="AI79" s="120"/>
      <c r="AJ79" s="120"/>
      <c r="AK79" s="120">
        <v>5.4178160622807896</v>
      </c>
      <c r="AL79" s="120"/>
      <c r="AM79" s="120"/>
      <c r="AN79" s="120"/>
    </row>
    <row r="80" spans="2:40" ht="8.25" customHeight="1" x14ac:dyDescent="0.2">
      <c r="G80" s="121"/>
      <c r="H80" s="121"/>
      <c r="I80" s="121"/>
      <c r="J80" s="121"/>
      <c r="K80" s="121"/>
      <c r="L80" s="121"/>
    </row>
    <row r="81" spans="2:40" ht="8.25" customHeight="1" x14ac:dyDescent="0.2">
      <c r="B81" s="118" t="s">
        <v>79</v>
      </c>
      <c r="C81" s="118"/>
      <c r="D81" s="118"/>
      <c r="E81" s="118"/>
      <c r="F81" s="118"/>
      <c r="G81" s="121" t="s">
        <v>80</v>
      </c>
      <c r="H81" s="121"/>
      <c r="I81" s="121"/>
      <c r="J81" s="121"/>
      <c r="K81" s="121"/>
      <c r="L81" s="121"/>
      <c r="M81" s="2">
        <v>38366000</v>
      </c>
      <c r="O81" s="120">
        <v>0</v>
      </c>
      <c r="P81" s="120"/>
      <c r="Q81" s="120">
        <v>38366000</v>
      </c>
      <c r="R81" s="120"/>
      <c r="S81" s="120"/>
      <c r="T81" s="120">
        <v>0</v>
      </c>
      <c r="U81" s="120"/>
      <c r="V81" s="2">
        <v>1244274.1599999999</v>
      </c>
      <c r="W81" s="2">
        <v>178548.36</v>
      </c>
      <c r="Y81" s="120">
        <v>178548.36</v>
      </c>
      <c r="Z81" s="120"/>
      <c r="AA81" s="120"/>
      <c r="AB81" s="2">
        <v>37121725.840000004</v>
      </c>
      <c r="AD81" s="120">
        <v>38187451.640000001</v>
      </c>
      <c r="AE81" s="120"/>
      <c r="AF81" s="120"/>
      <c r="AG81" s="120">
        <v>0</v>
      </c>
      <c r="AH81" s="120"/>
      <c r="AI81" s="120"/>
      <c r="AJ81" s="120"/>
      <c r="AK81" s="120">
        <v>0.46538174425272372</v>
      </c>
      <c r="AL81" s="120"/>
      <c r="AM81" s="120"/>
      <c r="AN81" s="120"/>
    </row>
    <row r="82" spans="2:40" ht="8.25" customHeight="1" x14ac:dyDescent="0.2">
      <c r="G82" s="121"/>
      <c r="H82" s="121"/>
      <c r="I82" s="121"/>
      <c r="J82" s="121"/>
      <c r="K82" s="121"/>
      <c r="L82" s="121"/>
    </row>
    <row r="83" spans="2:40" ht="8.25" customHeight="1" x14ac:dyDescent="0.2">
      <c r="G83" s="121"/>
      <c r="H83" s="121"/>
      <c r="I83" s="121"/>
      <c r="J83" s="121"/>
      <c r="K83" s="121"/>
      <c r="L83" s="121"/>
    </row>
    <row r="84" spans="2:40" ht="8.25" customHeight="1" x14ac:dyDescent="0.2">
      <c r="B84" s="118" t="s">
        <v>81</v>
      </c>
      <c r="C84" s="118"/>
      <c r="D84" s="118"/>
      <c r="E84" s="118"/>
      <c r="F84" s="118"/>
      <c r="G84" s="121" t="s">
        <v>82</v>
      </c>
      <c r="H84" s="121"/>
      <c r="I84" s="121"/>
      <c r="J84" s="121"/>
      <c r="K84" s="121"/>
      <c r="L84" s="121"/>
      <c r="M84" s="2">
        <v>110464584</v>
      </c>
      <c r="O84" s="120">
        <v>0</v>
      </c>
      <c r="P84" s="120"/>
      <c r="Q84" s="120">
        <v>110464584</v>
      </c>
      <c r="R84" s="120"/>
      <c r="S84" s="120"/>
      <c r="T84" s="120">
        <v>0</v>
      </c>
      <c r="U84" s="120"/>
      <c r="V84" s="2">
        <v>0</v>
      </c>
      <c r="W84" s="2">
        <v>0</v>
      </c>
      <c r="Y84" s="120">
        <v>0</v>
      </c>
      <c r="Z84" s="120"/>
      <c r="AA84" s="120"/>
      <c r="AB84" s="2">
        <v>110464584</v>
      </c>
      <c r="AD84" s="120">
        <v>110464584</v>
      </c>
      <c r="AE84" s="120"/>
      <c r="AF84" s="120"/>
      <c r="AG84" s="120">
        <v>0</v>
      </c>
      <c r="AH84" s="120"/>
      <c r="AI84" s="120"/>
      <c r="AJ84" s="120"/>
      <c r="AK84" s="120">
        <v>0</v>
      </c>
      <c r="AL84" s="120"/>
      <c r="AM84" s="120"/>
      <c r="AN84" s="120"/>
    </row>
    <row r="85" spans="2:40" ht="8.25" customHeight="1" x14ac:dyDescent="0.2">
      <c r="G85" s="121"/>
      <c r="H85" s="121"/>
      <c r="I85" s="121"/>
      <c r="J85" s="121"/>
      <c r="K85" s="121"/>
      <c r="L85" s="121"/>
    </row>
    <row r="86" spans="2:40" ht="8.25" customHeight="1" x14ac:dyDescent="0.2">
      <c r="G86" s="121"/>
      <c r="H86" s="121"/>
      <c r="I86" s="121"/>
      <c r="J86" s="121"/>
      <c r="K86" s="121"/>
      <c r="L86" s="121"/>
    </row>
    <row r="87" spans="2:40" ht="8.25" customHeight="1" x14ac:dyDescent="0.2">
      <c r="B87" s="118" t="s">
        <v>83</v>
      </c>
      <c r="C87" s="118"/>
      <c r="D87" s="118"/>
      <c r="E87" s="118"/>
      <c r="F87" s="118"/>
      <c r="G87" s="121" t="s">
        <v>84</v>
      </c>
      <c r="H87" s="121"/>
      <c r="I87" s="121"/>
      <c r="J87" s="121"/>
      <c r="K87" s="121"/>
      <c r="L87" s="121"/>
      <c r="M87" s="2">
        <v>13535416</v>
      </c>
      <c r="O87" s="120">
        <v>0</v>
      </c>
      <c r="P87" s="120"/>
      <c r="Q87" s="120">
        <v>13535416</v>
      </c>
      <c r="R87" s="120"/>
      <c r="S87" s="120"/>
      <c r="T87" s="120">
        <v>0</v>
      </c>
      <c r="U87" s="120"/>
      <c r="V87" s="2">
        <v>0</v>
      </c>
      <c r="W87" s="2">
        <v>0</v>
      </c>
      <c r="Y87" s="120">
        <v>0</v>
      </c>
      <c r="Z87" s="120"/>
      <c r="AA87" s="120"/>
      <c r="AB87" s="2">
        <v>13535416</v>
      </c>
      <c r="AD87" s="120">
        <v>13535416</v>
      </c>
      <c r="AE87" s="120"/>
      <c r="AF87" s="120"/>
      <c r="AG87" s="120">
        <v>0</v>
      </c>
      <c r="AH87" s="120"/>
      <c r="AI87" s="120"/>
      <c r="AJ87" s="120"/>
      <c r="AK87" s="120">
        <v>0</v>
      </c>
      <c r="AL87" s="120"/>
      <c r="AM87" s="120"/>
      <c r="AN87" s="120"/>
    </row>
    <row r="88" spans="2:40" ht="8.25" customHeight="1" x14ac:dyDescent="0.2">
      <c r="G88" s="121"/>
      <c r="H88" s="121"/>
      <c r="I88" s="121"/>
      <c r="J88" s="121"/>
      <c r="K88" s="121"/>
      <c r="L88" s="121"/>
    </row>
    <row r="89" spans="2:40" ht="8.25" customHeight="1" x14ac:dyDescent="0.2">
      <c r="G89" s="121"/>
      <c r="H89" s="121"/>
      <c r="I89" s="121"/>
      <c r="J89" s="121"/>
      <c r="K89" s="121"/>
      <c r="L89" s="121"/>
    </row>
    <row r="90" spans="2:40" ht="8.25" customHeight="1" x14ac:dyDescent="0.2">
      <c r="G90" s="121"/>
      <c r="H90" s="121"/>
      <c r="I90" s="121"/>
      <c r="J90" s="121"/>
      <c r="K90" s="121"/>
      <c r="L90" s="121"/>
    </row>
    <row r="91" spans="2:40" ht="8.25" customHeight="1" x14ac:dyDescent="0.2">
      <c r="G91" s="121"/>
      <c r="H91" s="121"/>
      <c r="I91" s="121"/>
      <c r="J91" s="121"/>
      <c r="K91" s="121"/>
      <c r="L91" s="121"/>
    </row>
    <row r="92" spans="2:40" ht="8.25" customHeight="1" x14ac:dyDescent="0.2">
      <c r="B92" s="118" t="s">
        <v>85</v>
      </c>
      <c r="C92" s="118"/>
      <c r="D92" s="118"/>
      <c r="E92" s="118"/>
      <c r="F92" s="118"/>
      <c r="G92" s="119" t="s">
        <v>43</v>
      </c>
      <c r="H92" s="119"/>
      <c r="I92" s="119"/>
      <c r="J92" s="119"/>
      <c r="K92" s="119"/>
      <c r="L92" s="119"/>
      <c r="M92" s="2">
        <v>37355830</v>
      </c>
      <c r="O92" s="120">
        <v>0</v>
      </c>
      <c r="P92" s="120"/>
      <c r="Q92" s="120">
        <v>37355830</v>
      </c>
      <c r="R92" s="120"/>
      <c r="S92" s="120"/>
      <c r="T92" s="120">
        <v>0</v>
      </c>
      <c r="U92" s="120"/>
      <c r="V92" s="2">
        <v>7679926.2300000004</v>
      </c>
      <c r="W92" s="2">
        <v>1782000.67</v>
      </c>
      <c r="Y92" s="120">
        <v>1768875.67</v>
      </c>
      <c r="Z92" s="120"/>
      <c r="AA92" s="120"/>
      <c r="AB92" s="2">
        <v>29675903.77</v>
      </c>
      <c r="AD92" s="120">
        <v>35573829.329999998</v>
      </c>
      <c r="AE92" s="120"/>
      <c r="AF92" s="120"/>
      <c r="AG92" s="120">
        <v>13125</v>
      </c>
      <c r="AH92" s="120"/>
      <c r="AI92" s="120"/>
      <c r="AJ92" s="120"/>
      <c r="AK92" s="120">
        <v>4.7703415236657829</v>
      </c>
      <c r="AL92" s="120"/>
      <c r="AM92" s="120"/>
      <c r="AN92" s="120"/>
    </row>
    <row r="93" spans="2:40" ht="6" customHeight="1" x14ac:dyDescent="0.2">
      <c r="B93" s="118"/>
      <c r="C93" s="118"/>
      <c r="D93" s="118"/>
      <c r="E93" s="118"/>
      <c r="F93" s="118"/>
      <c r="G93" s="119"/>
      <c r="H93" s="119"/>
      <c r="I93" s="119"/>
      <c r="J93" s="119"/>
      <c r="K93" s="119"/>
      <c r="L93" s="119"/>
    </row>
    <row r="94" spans="2:40" ht="8.25" customHeight="1" x14ac:dyDescent="0.2">
      <c r="B94" s="118" t="s">
        <v>86</v>
      </c>
      <c r="C94" s="118"/>
      <c r="D94" s="118"/>
      <c r="E94" s="118"/>
      <c r="F94" s="118"/>
      <c r="G94" s="121" t="s">
        <v>87</v>
      </c>
      <c r="H94" s="121"/>
      <c r="I94" s="121"/>
      <c r="J94" s="121"/>
      <c r="K94" s="121"/>
      <c r="L94" s="121"/>
      <c r="M94" s="2">
        <v>76756109</v>
      </c>
      <c r="O94" s="120">
        <v>0</v>
      </c>
      <c r="P94" s="120"/>
      <c r="Q94" s="120">
        <v>76756109</v>
      </c>
      <c r="R94" s="120"/>
      <c r="S94" s="120"/>
      <c r="T94" s="120">
        <v>0</v>
      </c>
      <c r="U94" s="120"/>
      <c r="V94" s="2">
        <v>4336944.2699999996</v>
      </c>
      <c r="W94" s="2">
        <v>2545244.27</v>
      </c>
      <c r="Y94" s="120">
        <v>2545244.27</v>
      </c>
      <c r="Z94" s="120"/>
      <c r="AA94" s="120"/>
      <c r="AB94" s="2">
        <v>72419164.730000004</v>
      </c>
      <c r="AD94" s="120">
        <v>74210864.730000004</v>
      </c>
      <c r="AE94" s="120"/>
      <c r="AF94" s="120"/>
      <c r="AG94" s="120">
        <v>0</v>
      </c>
      <c r="AH94" s="120"/>
      <c r="AI94" s="120"/>
      <c r="AJ94" s="120"/>
      <c r="AK94" s="120">
        <v>3.3160152373018281</v>
      </c>
      <c r="AL94" s="120"/>
      <c r="AM94" s="120"/>
      <c r="AN94" s="120"/>
    </row>
    <row r="95" spans="2:40" ht="8.25" customHeight="1" x14ac:dyDescent="0.2">
      <c r="G95" s="121"/>
      <c r="H95" s="121"/>
      <c r="I95" s="121"/>
      <c r="J95" s="121"/>
      <c r="K95" s="121"/>
      <c r="L95" s="121"/>
    </row>
    <row r="96" spans="2:40" ht="8.25" customHeight="1" x14ac:dyDescent="0.2">
      <c r="B96" s="118" t="s">
        <v>88</v>
      </c>
      <c r="C96" s="118"/>
      <c r="D96" s="118"/>
      <c r="E96" s="118"/>
      <c r="F96" s="118"/>
      <c r="G96" s="119" t="s">
        <v>89</v>
      </c>
      <c r="H96" s="119"/>
      <c r="I96" s="119"/>
      <c r="J96" s="119"/>
      <c r="K96" s="119"/>
      <c r="L96" s="119"/>
      <c r="M96" s="2">
        <v>7251908</v>
      </c>
      <c r="O96" s="120">
        <v>0</v>
      </c>
      <c r="P96" s="120"/>
      <c r="Q96" s="120">
        <v>7251908</v>
      </c>
      <c r="R96" s="120"/>
      <c r="S96" s="120"/>
      <c r="T96" s="120">
        <v>0</v>
      </c>
      <c r="U96" s="120"/>
      <c r="V96" s="2">
        <v>2643067.7400000002</v>
      </c>
      <c r="W96" s="2">
        <v>642967.74</v>
      </c>
      <c r="Y96" s="120">
        <v>642967.74</v>
      </c>
      <c r="Z96" s="120"/>
      <c r="AA96" s="120"/>
      <c r="AB96" s="2">
        <v>4608840.26</v>
      </c>
      <c r="AD96" s="120">
        <v>6608940.2599999998</v>
      </c>
      <c r="AE96" s="120"/>
      <c r="AF96" s="120"/>
      <c r="AG96" s="120">
        <v>0</v>
      </c>
      <c r="AH96" s="120"/>
      <c r="AI96" s="120"/>
      <c r="AJ96" s="120"/>
      <c r="AK96" s="120">
        <v>8.8661872158334063</v>
      </c>
      <c r="AL96" s="120"/>
      <c r="AM96" s="120"/>
      <c r="AN96" s="120"/>
    </row>
    <row r="97" spans="2:40" ht="6" customHeight="1" x14ac:dyDescent="0.2">
      <c r="B97" s="118"/>
      <c r="C97" s="118"/>
      <c r="D97" s="118"/>
      <c r="E97" s="118"/>
      <c r="F97" s="118"/>
      <c r="G97" s="119"/>
      <c r="H97" s="119"/>
      <c r="I97" s="119"/>
      <c r="J97" s="119"/>
      <c r="K97" s="119"/>
      <c r="L97" s="119"/>
    </row>
    <row r="98" spans="2:40" ht="8.25" customHeight="1" x14ac:dyDescent="0.2">
      <c r="B98" s="118" t="s">
        <v>90</v>
      </c>
      <c r="C98" s="118"/>
      <c r="D98" s="118"/>
      <c r="E98" s="118"/>
      <c r="F98" s="118"/>
      <c r="G98" s="119" t="s">
        <v>43</v>
      </c>
      <c r="H98" s="119"/>
      <c r="I98" s="119"/>
      <c r="J98" s="119"/>
      <c r="K98" s="119"/>
      <c r="L98" s="119"/>
      <c r="M98" s="2">
        <v>4442530</v>
      </c>
      <c r="O98" s="120">
        <v>41000</v>
      </c>
      <c r="P98" s="120"/>
      <c r="Q98" s="120">
        <v>4483530</v>
      </c>
      <c r="R98" s="120"/>
      <c r="S98" s="120"/>
      <c r="T98" s="120">
        <v>0</v>
      </c>
      <c r="U98" s="120"/>
      <c r="V98" s="2">
        <v>968258.08</v>
      </c>
      <c r="W98" s="2">
        <v>112258.08</v>
      </c>
      <c r="Y98" s="120">
        <v>112258.08</v>
      </c>
      <c r="Z98" s="120"/>
      <c r="AA98" s="120"/>
      <c r="AB98" s="2">
        <v>3515271.92</v>
      </c>
      <c r="AD98" s="120">
        <v>4371271.92</v>
      </c>
      <c r="AE98" s="120"/>
      <c r="AF98" s="120"/>
      <c r="AG98" s="120">
        <v>0</v>
      </c>
      <c r="AH98" s="120"/>
      <c r="AI98" s="120"/>
      <c r="AJ98" s="120"/>
      <c r="AK98" s="120">
        <v>2.503787863580706</v>
      </c>
      <c r="AL98" s="120"/>
      <c r="AM98" s="120"/>
      <c r="AN98" s="120"/>
    </row>
    <row r="99" spans="2:40" ht="6" customHeight="1" x14ac:dyDescent="0.2">
      <c r="B99" s="118"/>
      <c r="C99" s="118"/>
      <c r="D99" s="118"/>
      <c r="E99" s="118"/>
      <c r="F99" s="118"/>
      <c r="G99" s="119"/>
      <c r="H99" s="119"/>
      <c r="I99" s="119"/>
      <c r="J99" s="119"/>
      <c r="K99" s="119"/>
      <c r="L99" s="119"/>
    </row>
    <row r="100" spans="2:40" ht="8.25" customHeight="1" x14ac:dyDescent="0.2">
      <c r="B100" s="118" t="s">
        <v>91</v>
      </c>
      <c r="C100" s="118"/>
      <c r="D100" s="118"/>
      <c r="E100" s="118"/>
      <c r="F100" s="118"/>
      <c r="G100" s="119" t="s">
        <v>92</v>
      </c>
      <c r="H100" s="119"/>
      <c r="I100" s="119"/>
      <c r="J100" s="119"/>
      <c r="K100" s="119"/>
      <c r="L100" s="119"/>
      <c r="M100" s="2">
        <v>9976470</v>
      </c>
      <c r="O100" s="120">
        <v>-41000</v>
      </c>
      <c r="P100" s="120"/>
      <c r="Q100" s="120">
        <v>9935470</v>
      </c>
      <c r="R100" s="120"/>
      <c r="S100" s="120"/>
      <c r="T100" s="120">
        <v>0</v>
      </c>
      <c r="U100" s="120"/>
      <c r="V100" s="2">
        <v>2408277.4300000002</v>
      </c>
      <c r="W100" s="2">
        <v>399677.43</v>
      </c>
      <c r="Y100" s="120">
        <v>399677.43</v>
      </c>
      <c r="Z100" s="120"/>
      <c r="AA100" s="120"/>
      <c r="AB100" s="2">
        <v>7527192.5700000003</v>
      </c>
      <c r="AD100" s="120">
        <v>9535792.5700000003</v>
      </c>
      <c r="AE100" s="120"/>
      <c r="AF100" s="120"/>
      <c r="AG100" s="120">
        <v>0</v>
      </c>
      <c r="AH100" s="120"/>
      <c r="AI100" s="120"/>
      <c r="AJ100" s="120"/>
      <c r="AK100" s="120">
        <v>4.0227329960233389</v>
      </c>
      <c r="AL100" s="120"/>
      <c r="AM100" s="120"/>
      <c r="AN100" s="120"/>
    </row>
    <row r="101" spans="2:40" ht="6" customHeight="1" x14ac:dyDescent="0.2">
      <c r="B101" s="118"/>
      <c r="C101" s="118"/>
      <c r="D101" s="118"/>
      <c r="E101" s="118"/>
      <c r="F101" s="118"/>
      <c r="G101" s="119"/>
      <c r="H101" s="119"/>
      <c r="I101" s="119"/>
      <c r="J101" s="119"/>
      <c r="K101" s="119"/>
      <c r="L101" s="119"/>
    </row>
    <row r="102" spans="2:40" ht="8.25" customHeight="1" x14ac:dyDescent="0.2">
      <c r="B102" s="118" t="s">
        <v>93</v>
      </c>
      <c r="C102" s="118"/>
      <c r="D102" s="118"/>
      <c r="E102" s="118"/>
      <c r="F102" s="118"/>
      <c r="G102" s="121" t="s">
        <v>94</v>
      </c>
      <c r="H102" s="121"/>
      <c r="I102" s="121"/>
      <c r="J102" s="121"/>
      <c r="K102" s="121"/>
      <c r="L102" s="121"/>
      <c r="M102" s="2">
        <v>251836000</v>
      </c>
      <c r="O102" s="120">
        <v>0</v>
      </c>
      <c r="P102" s="120"/>
      <c r="Q102" s="120">
        <v>251836000</v>
      </c>
      <c r="R102" s="120"/>
      <c r="S102" s="120"/>
      <c r="T102" s="120">
        <v>0</v>
      </c>
      <c r="U102" s="120"/>
      <c r="V102" s="2">
        <v>11003790</v>
      </c>
      <c r="W102" s="2">
        <v>11003790</v>
      </c>
      <c r="Y102" s="120">
        <v>11003790</v>
      </c>
      <c r="Z102" s="120"/>
      <c r="AA102" s="120"/>
      <c r="AB102" s="2">
        <v>240832210</v>
      </c>
      <c r="AD102" s="120">
        <v>240832210</v>
      </c>
      <c r="AE102" s="120"/>
      <c r="AF102" s="120"/>
      <c r="AG102" s="120">
        <v>0</v>
      </c>
      <c r="AH102" s="120"/>
      <c r="AI102" s="120"/>
      <c r="AJ102" s="120"/>
      <c r="AK102" s="120">
        <v>4.3694269286360967</v>
      </c>
      <c r="AL102" s="120"/>
      <c r="AM102" s="120"/>
      <c r="AN102" s="120"/>
    </row>
    <row r="103" spans="2:40" ht="8.25" customHeight="1" x14ac:dyDescent="0.2">
      <c r="G103" s="121"/>
      <c r="H103" s="121"/>
      <c r="I103" s="121"/>
      <c r="J103" s="121"/>
      <c r="K103" s="121"/>
      <c r="L103" s="121"/>
    </row>
    <row r="104" spans="2:40" ht="8.25" customHeight="1" x14ac:dyDescent="0.2">
      <c r="B104" s="118" t="s">
        <v>95</v>
      </c>
      <c r="C104" s="118"/>
      <c r="D104" s="118"/>
      <c r="E104" s="118"/>
      <c r="F104" s="118"/>
      <c r="G104" s="121" t="s">
        <v>96</v>
      </c>
      <c r="H104" s="121"/>
      <c r="I104" s="121"/>
      <c r="J104" s="121"/>
      <c r="K104" s="121"/>
      <c r="L104" s="121"/>
      <c r="M104" s="2">
        <v>20717270</v>
      </c>
      <c r="O104" s="120">
        <v>0</v>
      </c>
      <c r="P104" s="120"/>
      <c r="Q104" s="120">
        <v>20717270</v>
      </c>
      <c r="R104" s="120"/>
      <c r="S104" s="120"/>
      <c r="T104" s="120">
        <v>0</v>
      </c>
      <c r="U104" s="120"/>
      <c r="V104" s="2">
        <v>318502.53000000003</v>
      </c>
      <c r="W104" s="2">
        <v>318502.53000000003</v>
      </c>
      <c r="Y104" s="120">
        <v>318502.53000000003</v>
      </c>
      <c r="Z104" s="120"/>
      <c r="AA104" s="120"/>
      <c r="AB104" s="2">
        <v>20398767.469999999</v>
      </c>
      <c r="AD104" s="120">
        <v>20398767.469999999</v>
      </c>
      <c r="AE104" s="120"/>
      <c r="AF104" s="120"/>
      <c r="AG104" s="120">
        <v>0</v>
      </c>
      <c r="AH104" s="120"/>
      <c r="AI104" s="120"/>
      <c r="AJ104" s="120"/>
      <c r="AK104" s="120">
        <v>1.5373769323853963</v>
      </c>
      <c r="AL104" s="120"/>
      <c r="AM104" s="120"/>
      <c r="AN104" s="120"/>
    </row>
    <row r="105" spans="2:40" ht="8.25" customHeight="1" x14ac:dyDescent="0.2">
      <c r="G105" s="121"/>
      <c r="H105" s="121"/>
      <c r="I105" s="121"/>
      <c r="J105" s="121"/>
      <c r="K105" s="121"/>
      <c r="L105" s="121"/>
    </row>
    <row r="106" spans="2:40" ht="8.25" customHeight="1" x14ac:dyDescent="0.2">
      <c r="G106" s="121"/>
      <c r="H106" s="121"/>
      <c r="I106" s="121"/>
      <c r="J106" s="121"/>
      <c r="K106" s="121"/>
      <c r="L106" s="121"/>
    </row>
    <row r="107" spans="2:40" ht="8.25" customHeight="1" x14ac:dyDescent="0.2">
      <c r="B107" s="123" t="s">
        <v>97</v>
      </c>
      <c r="C107" s="123"/>
      <c r="E107" s="123" t="s">
        <v>98</v>
      </c>
      <c r="F107" s="123"/>
      <c r="G107" s="123"/>
      <c r="H107" s="123"/>
      <c r="I107" s="123"/>
      <c r="J107" s="123"/>
      <c r="K107" s="123"/>
      <c r="L107" s="123"/>
      <c r="M107" s="3">
        <v>2592102000</v>
      </c>
      <c r="O107" s="122">
        <v>-400000000</v>
      </c>
      <c r="P107" s="122"/>
      <c r="Q107" s="122">
        <v>2192102000</v>
      </c>
      <c r="R107" s="122"/>
      <c r="S107" s="122"/>
      <c r="T107" s="122">
        <v>0</v>
      </c>
      <c r="U107" s="122"/>
      <c r="V107" s="3">
        <v>201057017.75999999</v>
      </c>
      <c r="W107" s="3">
        <v>46887392.600000001</v>
      </c>
      <c r="Y107" s="122">
        <v>46741508.479999997</v>
      </c>
      <c r="Z107" s="122"/>
      <c r="AA107" s="122"/>
      <c r="AB107" s="3">
        <v>1991044982.24</v>
      </c>
      <c r="AD107" s="122">
        <v>2145214607.4000001</v>
      </c>
      <c r="AE107" s="122"/>
      <c r="AF107" s="122"/>
      <c r="AG107" s="122">
        <v>145884.12</v>
      </c>
      <c r="AH107" s="122"/>
      <c r="AI107" s="122"/>
      <c r="AJ107" s="122"/>
      <c r="AK107" s="122">
        <v>2.1389238548206242</v>
      </c>
      <c r="AL107" s="122"/>
      <c r="AM107" s="122"/>
      <c r="AN107" s="122"/>
    </row>
    <row r="108" spans="2:40" ht="8.25" customHeight="1" x14ac:dyDescent="0.2">
      <c r="E108" s="123"/>
      <c r="F108" s="123"/>
      <c r="G108" s="123"/>
      <c r="H108" s="123"/>
      <c r="I108" s="123"/>
      <c r="J108" s="123"/>
      <c r="K108" s="123"/>
      <c r="L108" s="123"/>
    </row>
    <row r="109" spans="2:40" ht="1.5" customHeight="1" x14ac:dyDescent="0.2"/>
    <row r="110" spans="2:40" ht="207" customHeight="1" x14ac:dyDescent="0.2"/>
  </sheetData>
  <mergeCells count="378">
    <mergeCell ref="AK107:AN107"/>
    <mergeCell ref="AG104:AJ104"/>
    <mergeCell ref="AK104:AN104"/>
    <mergeCell ref="B107:C107"/>
    <mergeCell ref="E107:L108"/>
    <mergeCell ref="O107:P107"/>
    <mergeCell ref="Q107:S107"/>
    <mergeCell ref="T107:U107"/>
    <mergeCell ref="Y107:AA107"/>
    <mergeCell ref="AD107:AF107"/>
    <mergeCell ref="AG107:AJ107"/>
    <mergeCell ref="AD102:AF102"/>
    <mergeCell ref="AG102:AJ102"/>
    <mergeCell ref="AK102:AN102"/>
    <mergeCell ref="B104:F104"/>
    <mergeCell ref="G104:L106"/>
    <mergeCell ref="O104:P104"/>
    <mergeCell ref="Q104:S104"/>
    <mergeCell ref="T104:U104"/>
    <mergeCell ref="Y104:AA104"/>
    <mergeCell ref="AD104:AF104"/>
    <mergeCell ref="B102:F102"/>
    <mergeCell ref="G102:L103"/>
    <mergeCell ref="O102:P102"/>
    <mergeCell ref="Q102:S102"/>
    <mergeCell ref="T102:U102"/>
    <mergeCell ref="Y102:AA102"/>
    <mergeCell ref="B100:F101"/>
    <mergeCell ref="G100:L101"/>
    <mergeCell ref="O100:P100"/>
    <mergeCell ref="Q100:S100"/>
    <mergeCell ref="T100:U100"/>
    <mergeCell ref="Y100:AA100"/>
    <mergeCell ref="AD100:AF100"/>
    <mergeCell ref="AG100:AJ100"/>
    <mergeCell ref="AK100:AN100"/>
    <mergeCell ref="B98:F99"/>
    <mergeCell ref="G98:L99"/>
    <mergeCell ref="O98:P98"/>
    <mergeCell ref="Q98:S98"/>
    <mergeCell ref="T98:U98"/>
    <mergeCell ref="Y98:AA98"/>
    <mergeCell ref="AD98:AF98"/>
    <mergeCell ref="AG98:AJ98"/>
    <mergeCell ref="AK98:AN98"/>
    <mergeCell ref="AD94:AF94"/>
    <mergeCell ref="AG94:AJ94"/>
    <mergeCell ref="AK94:AN94"/>
    <mergeCell ref="B96:F97"/>
    <mergeCell ref="G96:L97"/>
    <mergeCell ref="O96:P96"/>
    <mergeCell ref="Q96:S96"/>
    <mergeCell ref="T96:U96"/>
    <mergeCell ref="Y96:AA96"/>
    <mergeCell ref="AD96:AF96"/>
    <mergeCell ref="B94:F94"/>
    <mergeCell ref="G94:L95"/>
    <mergeCell ref="O94:P94"/>
    <mergeCell ref="Q94:S94"/>
    <mergeCell ref="T94:U94"/>
    <mergeCell ref="Y94:AA94"/>
    <mergeCell ref="AG96:AJ96"/>
    <mergeCell ref="AK96:AN96"/>
    <mergeCell ref="B92:F93"/>
    <mergeCell ref="G92:L93"/>
    <mergeCell ref="O92:P92"/>
    <mergeCell ref="Q92:S92"/>
    <mergeCell ref="T92:U92"/>
    <mergeCell ref="Y92:AA92"/>
    <mergeCell ref="AD92:AF92"/>
    <mergeCell ref="AG92:AJ92"/>
    <mergeCell ref="AK92:AN92"/>
    <mergeCell ref="B87:F87"/>
    <mergeCell ref="G87:L91"/>
    <mergeCell ref="O87:P87"/>
    <mergeCell ref="Q87:S87"/>
    <mergeCell ref="T87:U87"/>
    <mergeCell ref="Y87:AA87"/>
    <mergeCell ref="AD87:AF87"/>
    <mergeCell ref="AG87:AJ87"/>
    <mergeCell ref="AK87:AN87"/>
    <mergeCell ref="AD81:AF81"/>
    <mergeCell ref="AG81:AJ81"/>
    <mergeCell ref="AK81:AN81"/>
    <mergeCell ref="B84:F84"/>
    <mergeCell ref="G84:L86"/>
    <mergeCell ref="O84:P84"/>
    <mergeCell ref="Q84:S84"/>
    <mergeCell ref="T84:U84"/>
    <mergeCell ref="Y84:AA84"/>
    <mergeCell ref="AD84:AF84"/>
    <mergeCell ref="B81:F81"/>
    <mergeCell ref="G81:L83"/>
    <mergeCell ref="O81:P81"/>
    <mergeCell ref="Q81:S81"/>
    <mergeCell ref="T81:U81"/>
    <mergeCell ref="Y81:AA81"/>
    <mergeCell ref="AG84:AJ84"/>
    <mergeCell ref="AK84:AN84"/>
    <mergeCell ref="B79:F79"/>
    <mergeCell ref="G79:L80"/>
    <mergeCell ref="O79:P79"/>
    <mergeCell ref="Q79:S79"/>
    <mergeCell ref="T79:U79"/>
    <mergeCell ref="Y79:AA79"/>
    <mergeCell ref="AD79:AF79"/>
    <mergeCell ref="AG79:AJ79"/>
    <mergeCell ref="AK79:AN79"/>
    <mergeCell ref="B77:F78"/>
    <mergeCell ref="G77:L78"/>
    <mergeCell ref="O77:P77"/>
    <mergeCell ref="Q77:S77"/>
    <mergeCell ref="T77:U77"/>
    <mergeCell ref="Y77:AA77"/>
    <mergeCell ref="AD77:AF77"/>
    <mergeCell ref="AG77:AJ77"/>
    <mergeCell ref="AK77:AN77"/>
    <mergeCell ref="AD71:AF71"/>
    <mergeCell ref="AG71:AJ71"/>
    <mergeCell ref="AK71:AN71"/>
    <mergeCell ref="B74:F74"/>
    <mergeCell ref="G74:L76"/>
    <mergeCell ref="O74:P74"/>
    <mergeCell ref="Q74:S74"/>
    <mergeCell ref="T74:U74"/>
    <mergeCell ref="Y74:AA74"/>
    <mergeCell ref="AD74:AF74"/>
    <mergeCell ref="B71:F71"/>
    <mergeCell ref="G71:L73"/>
    <mergeCell ref="O71:P71"/>
    <mergeCell ref="Q71:S71"/>
    <mergeCell ref="T71:U71"/>
    <mergeCell ref="Y71:AA71"/>
    <mergeCell ref="AG74:AJ74"/>
    <mergeCell ref="AK74:AN74"/>
    <mergeCell ref="B69:F70"/>
    <mergeCell ref="G69:L70"/>
    <mergeCell ref="O69:P69"/>
    <mergeCell ref="Q69:S69"/>
    <mergeCell ref="T69:U69"/>
    <mergeCell ref="Y69:AA69"/>
    <mergeCell ref="AD69:AF69"/>
    <mergeCell ref="AG69:AJ69"/>
    <mergeCell ref="AK69:AN69"/>
    <mergeCell ref="B67:F67"/>
    <mergeCell ref="G67:L68"/>
    <mergeCell ref="O67:P67"/>
    <mergeCell ref="Q67:S67"/>
    <mergeCell ref="T67:U67"/>
    <mergeCell ref="Y67:AA67"/>
    <mergeCell ref="AD67:AF67"/>
    <mergeCell ref="AG67:AJ67"/>
    <mergeCell ref="AK67:AN67"/>
    <mergeCell ref="AD63:AF63"/>
    <mergeCell ref="AG63:AJ63"/>
    <mergeCell ref="AK63:AN63"/>
    <mergeCell ref="B65:F65"/>
    <mergeCell ref="G65:L66"/>
    <mergeCell ref="O65:P65"/>
    <mergeCell ref="Q65:S65"/>
    <mergeCell ref="T65:U65"/>
    <mergeCell ref="Y65:AA65"/>
    <mergeCell ref="AD65:AF65"/>
    <mergeCell ref="B63:F63"/>
    <mergeCell ref="G63:L64"/>
    <mergeCell ref="O63:P63"/>
    <mergeCell ref="Q63:S63"/>
    <mergeCell ref="T63:U63"/>
    <mergeCell ref="Y63:AA63"/>
    <mergeCell ref="AG65:AJ65"/>
    <mergeCell ref="AK65:AN65"/>
    <mergeCell ref="B61:F62"/>
    <mergeCell ref="G61:L62"/>
    <mergeCell ref="O61:P61"/>
    <mergeCell ref="Q61:S61"/>
    <mergeCell ref="T61:U61"/>
    <mergeCell ref="Y61:AA61"/>
    <mergeCell ref="AD61:AF61"/>
    <mergeCell ref="AG61:AJ61"/>
    <mergeCell ref="AK61:AN61"/>
    <mergeCell ref="B59:F59"/>
    <mergeCell ref="G59:L60"/>
    <mergeCell ref="O59:P59"/>
    <mergeCell ref="Q59:S59"/>
    <mergeCell ref="T59:U59"/>
    <mergeCell ref="Y59:AA59"/>
    <mergeCell ref="AD59:AF59"/>
    <mergeCell ref="AG59:AJ59"/>
    <mergeCell ref="AK59:AN59"/>
    <mergeCell ref="AD55:AF55"/>
    <mergeCell ref="AG55:AJ55"/>
    <mergeCell ref="AK55:AN55"/>
    <mergeCell ref="B57:F58"/>
    <mergeCell ref="G57:L58"/>
    <mergeCell ref="O57:P57"/>
    <mergeCell ref="Q57:S57"/>
    <mergeCell ref="T57:U57"/>
    <mergeCell ref="Y57:AA57"/>
    <mergeCell ref="AD57:AF57"/>
    <mergeCell ref="B55:F55"/>
    <mergeCell ref="G55:L56"/>
    <mergeCell ref="O55:P55"/>
    <mergeCell ref="Q55:S55"/>
    <mergeCell ref="T55:U55"/>
    <mergeCell ref="Y55:AA55"/>
    <mergeCell ref="AG57:AJ57"/>
    <mergeCell ref="AK57:AN57"/>
    <mergeCell ref="B53:F53"/>
    <mergeCell ref="G53:L54"/>
    <mergeCell ref="O53:P53"/>
    <mergeCell ref="Q53:S53"/>
    <mergeCell ref="T53:U53"/>
    <mergeCell ref="Y53:AA53"/>
    <mergeCell ref="AD53:AF53"/>
    <mergeCell ref="AG53:AJ53"/>
    <mergeCell ref="AK53:AN53"/>
    <mergeCell ref="B51:F51"/>
    <mergeCell ref="G51:L52"/>
    <mergeCell ref="O51:P51"/>
    <mergeCell ref="Q51:S51"/>
    <mergeCell ref="T51:U51"/>
    <mergeCell ref="Y51:AA51"/>
    <mergeCell ref="AD51:AF51"/>
    <mergeCell ref="AG51:AJ51"/>
    <mergeCell ref="AK51:AN51"/>
    <mergeCell ref="AD47:AF47"/>
    <mergeCell ref="AG47:AJ47"/>
    <mergeCell ref="AK47:AN47"/>
    <mergeCell ref="B49:F49"/>
    <mergeCell ref="G49:L50"/>
    <mergeCell ref="O49:P49"/>
    <mergeCell ref="Q49:S49"/>
    <mergeCell ref="T49:U49"/>
    <mergeCell ref="Y49:AA49"/>
    <mergeCell ref="AD49:AF49"/>
    <mergeCell ref="B47:F48"/>
    <mergeCell ref="G47:L48"/>
    <mergeCell ref="O47:P47"/>
    <mergeCell ref="Q47:S47"/>
    <mergeCell ref="T47:U47"/>
    <mergeCell ref="Y47:AA47"/>
    <mergeCell ref="AG49:AJ49"/>
    <mergeCell ref="AK49:AN49"/>
    <mergeCell ref="B44:F44"/>
    <mergeCell ref="G44:L46"/>
    <mergeCell ref="O44:P44"/>
    <mergeCell ref="Q44:S44"/>
    <mergeCell ref="T44:U44"/>
    <mergeCell ref="Y44:AA44"/>
    <mergeCell ref="AD44:AF44"/>
    <mergeCell ref="AG44:AJ44"/>
    <mergeCell ref="AK44:AN44"/>
    <mergeCell ref="B42:F42"/>
    <mergeCell ref="G42:L43"/>
    <mergeCell ref="O42:P42"/>
    <mergeCell ref="Q42:S42"/>
    <mergeCell ref="T42:U42"/>
    <mergeCell ref="Y42:AA42"/>
    <mergeCell ref="AD42:AF42"/>
    <mergeCell ref="AG42:AJ42"/>
    <mergeCell ref="AK42:AN42"/>
    <mergeCell ref="AD38:AF38"/>
    <mergeCell ref="AG38:AJ38"/>
    <mergeCell ref="AK38:AN38"/>
    <mergeCell ref="B40:F41"/>
    <mergeCell ref="G40:L41"/>
    <mergeCell ref="O40:P40"/>
    <mergeCell ref="Q40:S40"/>
    <mergeCell ref="T40:U40"/>
    <mergeCell ref="Y40:AA40"/>
    <mergeCell ref="AD40:AF40"/>
    <mergeCell ref="B38:F39"/>
    <mergeCell ref="G38:L39"/>
    <mergeCell ref="O38:P38"/>
    <mergeCell ref="Q38:S38"/>
    <mergeCell ref="T38:U38"/>
    <mergeCell ref="Y38:AA38"/>
    <mergeCell ref="AG40:AJ40"/>
    <mergeCell ref="AK40:AN40"/>
    <mergeCell ref="B36:F37"/>
    <mergeCell ref="G36:L37"/>
    <mergeCell ref="O36:P36"/>
    <mergeCell ref="Q36:S36"/>
    <mergeCell ref="T36:U36"/>
    <mergeCell ref="Y36:AA36"/>
    <mergeCell ref="AD36:AF36"/>
    <mergeCell ref="AG36:AJ36"/>
    <mergeCell ref="AK36:AN36"/>
    <mergeCell ref="B34:F34"/>
    <mergeCell ref="G34:L35"/>
    <mergeCell ref="O34:P34"/>
    <mergeCell ref="Q34:S34"/>
    <mergeCell ref="T34:U34"/>
    <mergeCell ref="Y34:AA34"/>
    <mergeCell ref="AD34:AF34"/>
    <mergeCell ref="AG34:AJ34"/>
    <mergeCell ref="AK34:AN34"/>
    <mergeCell ref="AD30:AF30"/>
    <mergeCell ref="AG30:AJ30"/>
    <mergeCell ref="AK30:AN30"/>
    <mergeCell ref="B32:F32"/>
    <mergeCell ref="G32:L33"/>
    <mergeCell ref="O32:P32"/>
    <mergeCell ref="Q32:S32"/>
    <mergeCell ref="T32:U32"/>
    <mergeCell ref="Y32:AA32"/>
    <mergeCell ref="AD32:AF32"/>
    <mergeCell ref="B30:F30"/>
    <mergeCell ref="G30:L31"/>
    <mergeCell ref="O30:P30"/>
    <mergeCell ref="Q30:S30"/>
    <mergeCell ref="T30:U30"/>
    <mergeCell ref="Y30:AA30"/>
    <mergeCell ref="AG32:AJ32"/>
    <mergeCell ref="AK32:AN32"/>
    <mergeCell ref="B28:F28"/>
    <mergeCell ref="G28:L29"/>
    <mergeCell ref="O28:P28"/>
    <mergeCell ref="Q28:S28"/>
    <mergeCell ref="T28:U28"/>
    <mergeCell ref="Y28:AA28"/>
    <mergeCell ref="AD28:AF28"/>
    <mergeCell ref="AG28:AJ28"/>
    <mergeCell ref="AK28:AN28"/>
    <mergeCell ref="B26:F26"/>
    <mergeCell ref="G26:L27"/>
    <mergeCell ref="O26:P26"/>
    <mergeCell ref="Q26:S26"/>
    <mergeCell ref="T26:U26"/>
    <mergeCell ref="Y26:AA26"/>
    <mergeCell ref="AD26:AF26"/>
    <mergeCell ref="AG26:AJ26"/>
    <mergeCell ref="AK26:AN26"/>
    <mergeCell ref="B24:F25"/>
    <mergeCell ref="G24:L25"/>
    <mergeCell ref="O24:P24"/>
    <mergeCell ref="Q24:S24"/>
    <mergeCell ref="T24:U24"/>
    <mergeCell ref="Y24:AA24"/>
    <mergeCell ref="AD24:AF24"/>
    <mergeCell ref="AG24:AJ24"/>
    <mergeCell ref="AK24:AN24"/>
    <mergeCell ref="B21:H21"/>
    <mergeCell ref="J21:AL21"/>
    <mergeCell ref="B22:F23"/>
    <mergeCell ref="G22:L23"/>
    <mergeCell ref="O22:P22"/>
    <mergeCell ref="Q22:S22"/>
    <mergeCell ref="T22:U22"/>
    <mergeCell ref="Y22:AA22"/>
    <mergeCell ref="AD22:AF22"/>
    <mergeCell ref="AG22:AJ22"/>
    <mergeCell ref="AK22:AN22"/>
    <mergeCell ref="C13:AD13"/>
    <mergeCell ref="B15:F15"/>
    <mergeCell ref="H15:J15"/>
    <mergeCell ref="F17:K17"/>
    <mergeCell ref="S17:T18"/>
    <mergeCell ref="AA17:AB18"/>
    <mergeCell ref="AD17:AE18"/>
    <mergeCell ref="AE8:AG9"/>
    <mergeCell ref="AH8:AN9"/>
    <mergeCell ref="C9:AD10"/>
    <mergeCell ref="AE10:AG11"/>
    <mergeCell ref="AH10:AO11"/>
    <mergeCell ref="C11:AD12"/>
    <mergeCell ref="AG17:AH18"/>
    <mergeCell ref="AK17:AM18"/>
    <mergeCell ref="C2:AD2"/>
    <mergeCell ref="C3:AD4"/>
    <mergeCell ref="AE4:AG5"/>
    <mergeCell ref="AH4:AH5"/>
    <mergeCell ref="AI4:AK5"/>
    <mergeCell ref="AL4:AM5"/>
    <mergeCell ref="C5:AD6"/>
    <mergeCell ref="AE6:AG7"/>
    <mergeCell ref="AH6:AN7"/>
    <mergeCell ref="C7:AD8"/>
  </mergeCells>
  <pageMargins left="0.25" right="0.25" top="0.25" bottom="0.25" header="0" footer="0"/>
  <pageSetup paperSize="0" fitToWidth="0" fitToHeight="0" orientation="landscape" horizontalDpi="0" verticalDpi="0" copies="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6"/>
  <sheetViews>
    <sheetView zoomScaleNormal="100" workbookViewId="0">
      <selection activeCell="H17" sqref="H17"/>
    </sheetView>
  </sheetViews>
  <sheetFormatPr baseColWidth="10" defaultRowHeight="12.75" x14ac:dyDescent="0.2"/>
  <cols>
    <col min="1" max="1" width="5" style="4" customWidth="1"/>
    <col min="2" max="2" width="17" style="4" bestFit="1" customWidth="1"/>
    <col min="3" max="3" width="41.140625" style="4" customWidth="1"/>
    <col min="4" max="6" width="17" style="5" customWidth="1"/>
    <col min="7" max="7" width="13.5703125" style="5" customWidth="1"/>
    <col min="8" max="13" width="17" style="5" customWidth="1"/>
    <col min="14" max="14" width="7.5703125" style="5" customWidth="1"/>
    <col min="15" max="16384" width="11.42578125" style="4"/>
  </cols>
  <sheetData>
    <row r="1" spans="1:14" ht="12.75" customHeight="1" x14ac:dyDescent="0.2">
      <c r="A1" s="125" t="s">
        <v>112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</row>
    <row r="2" spans="1:14" x14ac:dyDescent="0.2">
      <c r="A2" s="126" t="s">
        <v>115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</row>
    <row r="3" spans="1:14" x14ac:dyDescent="0.2">
      <c r="A3" s="125" t="s">
        <v>114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125"/>
    </row>
    <row r="5" spans="1:14" s="6" customFormat="1" ht="25.5" x14ac:dyDescent="0.2">
      <c r="A5" s="10" t="s">
        <v>113</v>
      </c>
      <c r="B5" s="10" t="s">
        <v>111</v>
      </c>
      <c r="C5" s="10" t="s">
        <v>111</v>
      </c>
      <c r="D5" s="11" t="s">
        <v>99</v>
      </c>
      <c r="E5" s="11" t="s">
        <v>100</v>
      </c>
      <c r="F5" s="11" t="s">
        <v>101</v>
      </c>
      <c r="G5" s="11" t="s">
        <v>102</v>
      </c>
      <c r="H5" s="11" t="s">
        <v>103</v>
      </c>
      <c r="I5" s="11" t="s">
        <v>104</v>
      </c>
      <c r="J5" s="11" t="s">
        <v>105</v>
      </c>
      <c r="K5" s="11" t="s">
        <v>106</v>
      </c>
      <c r="L5" s="11" t="s">
        <v>107</v>
      </c>
      <c r="M5" s="11" t="s">
        <v>108</v>
      </c>
      <c r="N5" s="14" t="s">
        <v>109</v>
      </c>
    </row>
    <row r="6" spans="1:14" x14ac:dyDescent="0.2">
      <c r="A6" s="7">
        <v>1</v>
      </c>
      <c r="B6" s="7" t="s">
        <v>42</v>
      </c>
      <c r="C6" s="9" t="s">
        <v>43</v>
      </c>
      <c r="D6" s="8">
        <v>49963397</v>
      </c>
      <c r="E6" s="8">
        <v>0</v>
      </c>
      <c r="F6" s="8">
        <v>49963397</v>
      </c>
      <c r="G6" s="8">
        <v>0</v>
      </c>
      <c r="H6" s="8">
        <v>4355781.42</v>
      </c>
      <c r="I6" s="8">
        <v>653605.68000000005</v>
      </c>
      <c r="J6" s="8">
        <v>603605.68000000005</v>
      </c>
      <c r="K6" s="8">
        <v>45607615.579999998</v>
      </c>
      <c r="L6" s="8">
        <v>49309791.32</v>
      </c>
      <c r="M6" s="8">
        <v>50000</v>
      </c>
      <c r="N6" s="8">
        <v>1.3081690182114718</v>
      </c>
    </row>
    <row r="7" spans="1:14" x14ac:dyDescent="0.2">
      <c r="A7" s="7">
        <v>2</v>
      </c>
      <c r="B7" s="7" t="s">
        <v>44</v>
      </c>
      <c r="C7" s="9" t="s">
        <v>45</v>
      </c>
      <c r="D7" s="8">
        <v>234777859</v>
      </c>
      <c r="E7" s="8">
        <v>0</v>
      </c>
      <c r="F7" s="8">
        <v>234777859</v>
      </c>
      <c r="G7" s="8">
        <v>0</v>
      </c>
      <c r="H7" s="8">
        <v>5334989</v>
      </c>
      <c r="I7" s="8">
        <v>930048.05</v>
      </c>
      <c r="J7" s="8">
        <v>930048.05</v>
      </c>
      <c r="K7" s="8">
        <v>229442870</v>
      </c>
      <c r="L7" s="8">
        <v>233847810.94999999</v>
      </c>
      <c r="M7" s="8">
        <v>0</v>
      </c>
      <c r="N7" s="8">
        <v>0.39613959082913353</v>
      </c>
    </row>
    <row r="8" spans="1:14" x14ac:dyDescent="0.2">
      <c r="A8" s="7">
        <v>3</v>
      </c>
      <c r="B8" s="7" t="s">
        <v>46</v>
      </c>
      <c r="C8" s="9" t="s">
        <v>43</v>
      </c>
      <c r="D8" s="8">
        <v>79820246</v>
      </c>
      <c r="E8" s="8">
        <v>0</v>
      </c>
      <c r="F8" s="8">
        <v>79820246</v>
      </c>
      <c r="G8" s="8">
        <v>0</v>
      </c>
      <c r="H8" s="8">
        <v>6308305.3700000001</v>
      </c>
      <c r="I8" s="8">
        <v>636890.37</v>
      </c>
      <c r="J8" s="8">
        <v>636890.37</v>
      </c>
      <c r="K8" s="8">
        <v>73511940.629999995</v>
      </c>
      <c r="L8" s="8">
        <v>79183355.629999995</v>
      </c>
      <c r="M8" s="8">
        <v>0</v>
      </c>
      <c r="N8" s="8">
        <v>0.79790579698288577</v>
      </c>
    </row>
    <row r="9" spans="1:14" ht="38.25" x14ac:dyDescent="0.2">
      <c r="A9" s="7">
        <v>4</v>
      </c>
      <c r="B9" s="7" t="s">
        <v>47</v>
      </c>
      <c r="C9" s="9" t="s">
        <v>48</v>
      </c>
      <c r="D9" s="8">
        <v>531228289</v>
      </c>
      <c r="E9" s="8">
        <v>-272000000</v>
      </c>
      <c r="F9" s="8">
        <v>259228289</v>
      </c>
      <c r="G9" s="8">
        <v>0</v>
      </c>
      <c r="H9" s="8">
        <v>15701220.26</v>
      </c>
      <c r="I9" s="8">
        <v>3042800.9</v>
      </c>
      <c r="J9" s="8">
        <v>3042800.9</v>
      </c>
      <c r="K9" s="8">
        <v>243527068.74000001</v>
      </c>
      <c r="L9" s="8">
        <v>256185488.09999999</v>
      </c>
      <c r="M9" s="8">
        <v>0</v>
      </c>
      <c r="N9" s="8">
        <v>1.1737919930490301</v>
      </c>
    </row>
    <row r="10" spans="1:14" ht="38.25" x14ac:dyDescent="0.2">
      <c r="A10" s="7">
        <v>5</v>
      </c>
      <c r="B10" s="7" t="s">
        <v>49</v>
      </c>
      <c r="C10" s="9" t="s">
        <v>50</v>
      </c>
      <c r="D10" s="8">
        <v>304270460</v>
      </c>
      <c r="E10" s="8">
        <v>-115000000</v>
      </c>
      <c r="F10" s="8">
        <v>189270460</v>
      </c>
      <c r="G10" s="8">
        <v>0</v>
      </c>
      <c r="H10" s="8">
        <v>22399941.390000001</v>
      </c>
      <c r="I10" s="8">
        <v>7647259</v>
      </c>
      <c r="J10" s="8">
        <v>7643276.3799999999</v>
      </c>
      <c r="K10" s="8">
        <v>166870518.61000001</v>
      </c>
      <c r="L10" s="8">
        <v>181623201</v>
      </c>
      <c r="M10" s="8">
        <v>3982.62</v>
      </c>
      <c r="N10" s="8">
        <v>4.040386967939952</v>
      </c>
    </row>
    <row r="11" spans="1:14" ht="25.5" x14ac:dyDescent="0.2">
      <c r="A11" s="7">
        <v>6</v>
      </c>
      <c r="B11" s="7" t="s">
        <v>58</v>
      </c>
      <c r="C11" s="9" t="s">
        <v>59</v>
      </c>
      <c r="D11" s="8">
        <v>48633663</v>
      </c>
      <c r="E11" s="8">
        <v>0</v>
      </c>
      <c r="F11" s="8">
        <v>48633663</v>
      </c>
      <c r="G11" s="8">
        <v>0</v>
      </c>
      <c r="H11" s="8">
        <v>3946956.68</v>
      </c>
      <c r="I11" s="8">
        <v>387204.02</v>
      </c>
      <c r="J11" s="8">
        <v>387204.02</v>
      </c>
      <c r="K11" s="8">
        <v>44686706.32</v>
      </c>
      <c r="L11" s="8">
        <v>48246458.979999997</v>
      </c>
      <c r="M11" s="8">
        <v>0</v>
      </c>
      <c r="N11" s="8">
        <v>0.79616462366817831</v>
      </c>
    </row>
    <row r="12" spans="1:14" x14ac:dyDescent="0.2">
      <c r="A12" s="7">
        <v>7</v>
      </c>
      <c r="B12" s="7" t="s">
        <v>60</v>
      </c>
      <c r="C12" s="9" t="s">
        <v>43</v>
      </c>
      <c r="D12" s="8">
        <v>41409560</v>
      </c>
      <c r="E12" s="8">
        <v>0</v>
      </c>
      <c r="F12" s="8">
        <v>41409560</v>
      </c>
      <c r="G12" s="8">
        <v>0</v>
      </c>
      <c r="H12" s="8">
        <v>3493262.16</v>
      </c>
      <c r="I12" s="8">
        <v>699315.16</v>
      </c>
      <c r="J12" s="8">
        <v>699315.16</v>
      </c>
      <c r="K12" s="8">
        <v>37916297.840000004</v>
      </c>
      <c r="L12" s="8">
        <v>40710244.840000004</v>
      </c>
      <c r="M12" s="8">
        <v>0</v>
      </c>
      <c r="N12" s="8">
        <v>1.6887770843254553</v>
      </c>
    </row>
    <row r="13" spans="1:14" ht="25.5" x14ac:dyDescent="0.2">
      <c r="A13" s="7">
        <v>8</v>
      </c>
      <c r="B13" s="7" t="s">
        <v>61</v>
      </c>
      <c r="C13" s="9" t="s">
        <v>62</v>
      </c>
      <c r="D13" s="8">
        <v>114437122</v>
      </c>
      <c r="E13" s="8">
        <v>-13000000</v>
      </c>
      <c r="F13" s="8">
        <v>101437122</v>
      </c>
      <c r="G13" s="8">
        <v>0</v>
      </c>
      <c r="H13" s="8">
        <v>3151423.4</v>
      </c>
      <c r="I13" s="8">
        <v>708923.4</v>
      </c>
      <c r="J13" s="8">
        <v>708923.4</v>
      </c>
      <c r="K13" s="8">
        <v>98285698.599999994</v>
      </c>
      <c r="L13" s="8">
        <v>100728198.59999999</v>
      </c>
      <c r="M13" s="8">
        <v>0</v>
      </c>
      <c r="N13" s="8">
        <v>0.69887964684171555</v>
      </c>
    </row>
    <row r="14" spans="1:14" x14ac:dyDescent="0.2">
      <c r="A14" s="7">
        <v>9</v>
      </c>
      <c r="B14" s="7" t="s">
        <v>63</v>
      </c>
      <c r="C14" s="9" t="s">
        <v>64</v>
      </c>
      <c r="D14" s="8">
        <v>65114000</v>
      </c>
      <c r="E14" s="8">
        <v>0</v>
      </c>
      <c r="F14" s="8">
        <v>65114000</v>
      </c>
      <c r="G14" s="8">
        <v>0</v>
      </c>
      <c r="H14" s="8">
        <v>71612.899999999994</v>
      </c>
      <c r="I14" s="8">
        <v>11612.9</v>
      </c>
      <c r="J14" s="8">
        <v>11612.9</v>
      </c>
      <c r="K14" s="8">
        <v>65042387.100000001</v>
      </c>
      <c r="L14" s="8">
        <v>65102387.100000001</v>
      </c>
      <c r="M14" s="8">
        <v>0</v>
      </c>
      <c r="N14" s="8">
        <v>1.7834720643793961E-2</v>
      </c>
    </row>
    <row r="15" spans="1:14" ht="25.5" x14ac:dyDescent="0.2">
      <c r="A15" s="7">
        <v>10</v>
      </c>
      <c r="B15" s="7" t="s">
        <v>65</v>
      </c>
      <c r="C15" s="9" t="s">
        <v>66</v>
      </c>
      <c r="D15" s="8">
        <v>106775000</v>
      </c>
      <c r="E15" s="8">
        <v>0</v>
      </c>
      <c r="F15" s="8">
        <v>106775000</v>
      </c>
      <c r="G15" s="8">
        <v>0</v>
      </c>
      <c r="H15" s="8">
        <v>7131252.2599999998</v>
      </c>
      <c r="I15" s="8">
        <v>1437707.01</v>
      </c>
      <c r="J15" s="8">
        <v>1437707.01</v>
      </c>
      <c r="K15" s="8">
        <v>99643747.739999995</v>
      </c>
      <c r="L15" s="8">
        <v>105337292.98999999</v>
      </c>
      <c r="M15" s="8">
        <v>0</v>
      </c>
      <c r="N15" s="8">
        <v>1.3464828002809646</v>
      </c>
    </row>
    <row r="16" spans="1:14" ht="25.5" x14ac:dyDescent="0.2">
      <c r="A16" s="7">
        <v>11</v>
      </c>
      <c r="B16" s="7" t="s">
        <v>67</v>
      </c>
      <c r="C16" s="9" t="s">
        <v>68</v>
      </c>
      <c r="D16" s="8">
        <v>36265000</v>
      </c>
      <c r="E16" s="8">
        <v>0</v>
      </c>
      <c r="F16" s="8">
        <v>36265000</v>
      </c>
      <c r="G16" s="8">
        <v>0</v>
      </c>
      <c r="H16" s="8">
        <v>0</v>
      </c>
      <c r="I16" s="8">
        <v>0</v>
      </c>
      <c r="J16" s="8">
        <v>0</v>
      </c>
      <c r="K16" s="8">
        <v>36265000</v>
      </c>
      <c r="L16" s="8">
        <v>36265000</v>
      </c>
      <c r="M16" s="8">
        <v>0</v>
      </c>
      <c r="N16" s="8">
        <v>0</v>
      </c>
    </row>
    <row r="17" spans="1:14" ht="25.5" x14ac:dyDescent="0.2">
      <c r="A17" s="7">
        <v>12</v>
      </c>
      <c r="B17" s="7" t="s">
        <v>69</v>
      </c>
      <c r="C17" s="9" t="s">
        <v>70</v>
      </c>
      <c r="D17" s="8">
        <v>20000000</v>
      </c>
      <c r="E17" s="8">
        <v>0</v>
      </c>
      <c r="F17" s="8">
        <v>20000000</v>
      </c>
      <c r="G17" s="8">
        <v>0</v>
      </c>
      <c r="H17" s="8">
        <v>0</v>
      </c>
      <c r="I17" s="8">
        <v>0</v>
      </c>
      <c r="J17" s="8">
        <v>0</v>
      </c>
      <c r="K17" s="8">
        <v>20000000</v>
      </c>
      <c r="L17" s="8">
        <v>20000000</v>
      </c>
      <c r="M17" s="8">
        <v>0</v>
      </c>
      <c r="N17" s="8">
        <v>0</v>
      </c>
    </row>
    <row r="18" spans="1:14" x14ac:dyDescent="0.2">
      <c r="A18" s="7">
        <v>13</v>
      </c>
      <c r="B18" s="7" t="s">
        <v>71</v>
      </c>
      <c r="C18" s="9" t="s">
        <v>43</v>
      </c>
      <c r="D18" s="8">
        <v>2038099</v>
      </c>
      <c r="E18" s="8">
        <v>0</v>
      </c>
      <c r="F18" s="8">
        <v>2038099</v>
      </c>
      <c r="G18" s="8">
        <v>0</v>
      </c>
      <c r="H18" s="8">
        <v>319274.18</v>
      </c>
      <c r="I18" s="8">
        <v>51774.18</v>
      </c>
      <c r="J18" s="8">
        <v>51774.18</v>
      </c>
      <c r="K18" s="8">
        <v>1718824.82</v>
      </c>
      <c r="L18" s="8">
        <v>1986324.82</v>
      </c>
      <c r="M18" s="8">
        <v>0</v>
      </c>
      <c r="N18" s="8">
        <v>2.5403172269845578</v>
      </c>
    </row>
    <row r="19" spans="1:14" ht="38.25" x14ac:dyDescent="0.2">
      <c r="A19" s="7">
        <v>14</v>
      </c>
      <c r="B19" s="7" t="s">
        <v>72</v>
      </c>
      <c r="C19" s="9" t="s">
        <v>73</v>
      </c>
      <c r="D19" s="8">
        <v>5063487</v>
      </c>
      <c r="E19" s="8">
        <v>0</v>
      </c>
      <c r="F19" s="8">
        <v>5063487</v>
      </c>
      <c r="G19" s="8">
        <v>0</v>
      </c>
      <c r="H19" s="8">
        <v>978709.64</v>
      </c>
      <c r="I19" s="8">
        <v>158709.64000000001</v>
      </c>
      <c r="J19" s="8">
        <v>158709.64000000001</v>
      </c>
      <c r="K19" s="8">
        <v>4084777.36</v>
      </c>
      <c r="L19" s="8">
        <v>4904777.3600000003</v>
      </c>
      <c r="M19" s="8">
        <v>0</v>
      </c>
      <c r="N19" s="8">
        <v>3.1343941437985325</v>
      </c>
    </row>
    <row r="20" spans="1:14" ht="38.25" x14ac:dyDescent="0.2">
      <c r="A20" s="7">
        <v>15</v>
      </c>
      <c r="B20" s="7" t="s">
        <v>74</v>
      </c>
      <c r="C20" s="9" t="s">
        <v>75</v>
      </c>
      <c r="D20" s="8">
        <v>1016500</v>
      </c>
      <c r="E20" s="8">
        <v>0</v>
      </c>
      <c r="F20" s="8">
        <v>1016500</v>
      </c>
      <c r="G20" s="8">
        <v>0</v>
      </c>
      <c r="H20" s="8">
        <v>71612.899999999994</v>
      </c>
      <c r="I20" s="8">
        <v>11612.9</v>
      </c>
      <c r="J20" s="8">
        <v>11612.9</v>
      </c>
      <c r="K20" s="8">
        <v>944887.1</v>
      </c>
      <c r="L20" s="8">
        <v>1004887.1</v>
      </c>
      <c r="M20" s="8">
        <v>0</v>
      </c>
      <c r="N20" s="8">
        <v>1.142439744220364</v>
      </c>
    </row>
    <row r="21" spans="1:14" x14ac:dyDescent="0.2">
      <c r="A21" s="7">
        <v>16</v>
      </c>
      <c r="B21" s="7" t="s">
        <v>76</v>
      </c>
      <c r="C21" s="9" t="s">
        <v>43</v>
      </c>
      <c r="D21" s="8">
        <v>5605600</v>
      </c>
      <c r="E21" s="8">
        <v>0</v>
      </c>
      <c r="F21" s="8">
        <v>5605600</v>
      </c>
      <c r="G21" s="8">
        <v>0</v>
      </c>
      <c r="H21" s="8">
        <v>1526653.74</v>
      </c>
      <c r="I21" s="8">
        <v>251153.74</v>
      </c>
      <c r="J21" s="8">
        <v>251153.74</v>
      </c>
      <c r="K21" s="8">
        <v>4078946.26</v>
      </c>
      <c r="L21" s="8">
        <v>5354446.26</v>
      </c>
      <c r="M21" s="8">
        <v>0</v>
      </c>
      <c r="N21" s="8">
        <v>4.4804078064792359</v>
      </c>
    </row>
    <row r="22" spans="1:14" ht="25.5" x14ac:dyDescent="0.2">
      <c r="A22" s="7">
        <v>17</v>
      </c>
      <c r="B22" s="7" t="s">
        <v>77</v>
      </c>
      <c r="C22" s="9" t="s">
        <v>78</v>
      </c>
      <c r="D22" s="8">
        <v>11737038</v>
      </c>
      <c r="E22" s="8">
        <v>0</v>
      </c>
      <c r="F22" s="8">
        <v>11737038</v>
      </c>
      <c r="G22" s="8">
        <v>0</v>
      </c>
      <c r="H22" s="8">
        <v>2181281.7200000002</v>
      </c>
      <c r="I22" s="8">
        <v>635891.13</v>
      </c>
      <c r="J22" s="8">
        <v>635891.13</v>
      </c>
      <c r="K22" s="8">
        <v>9555756.2799999993</v>
      </c>
      <c r="L22" s="8">
        <v>11101146.869999999</v>
      </c>
      <c r="M22" s="8">
        <v>0</v>
      </c>
      <c r="N22" s="8">
        <v>5.4178160622807896</v>
      </c>
    </row>
    <row r="23" spans="1:14" ht="38.25" x14ac:dyDescent="0.2">
      <c r="A23" s="7">
        <v>18</v>
      </c>
      <c r="B23" s="7" t="s">
        <v>79</v>
      </c>
      <c r="C23" s="9" t="s">
        <v>80</v>
      </c>
      <c r="D23" s="8">
        <v>38366000</v>
      </c>
      <c r="E23" s="8">
        <v>0</v>
      </c>
      <c r="F23" s="8">
        <v>38366000</v>
      </c>
      <c r="G23" s="8">
        <v>0</v>
      </c>
      <c r="H23" s="8">
        <v>1244274.1599999999</v>
      </c>
      <c r="I23" s="8">
        <v>178548.36</v>
      </c>
      <c r="J23" s="8">
        <v>178548.36</v>
      </c>
      <c r="K23" s="8">
        <v>37121725.840000004</v>
      </c>
      <c r="L23" s="8">
        <v>38187451.640000001</v>
      </c>
      <c r="M23" s="8">
        <v>0</v>
      </c>
      <c r="N23" s="8">
        <v>0.46538174425272372</v>
      </c>
    </row>
    <row r="24" spans="1:14" ht="38.25" x14ac:dyDescent="0.2">
      <c r="A24" s="7">
        <v>19</v>
      </c>
      <c r="B24" s="7" t="s">
        <v>81</v>
      </c>
      <c r="C24" s="9" t="s">
        <v>82</v>
      </c>
      <c r="D24" s="8">
        <v>110464584</v>
      </c>
      <c r="E24" s="8">
        <v>0</v>
      </c>
      <c r="F24" s="8">
        <v>110464584</v>
      </c>
      <c r="G24" s="8">
        <v>0</v>
      </c>
      <c r="H24" s="8">
        <v>0</v>
      </c>
      <c r="I24" s="8">
        <v>0</v>
      </c>
      <c r="J24" s="8">
        <v>0</v>
      </c>
      <c r="K24" s="8">
        <v>110464584</v>
      </c>
      <c r="L24" s="8">
        <v>110464584</v>
      </c>
      <c r="M24" s="8">
        <v>0</v>
      </c>
      <c r="N24" s="8">
        <v>0</v>
      </c>
    </row>
    <row r="25" spans="1:14" x14ac:dyDescent="0.2">
      <c r="A25" s="7">
        <v>20</v>
      </c>
      <c r="B25" s="12" t="s">
        <v>88</v>
      </c>
      <c r="C25" s="13" t="s">
        <v>89</v>
      </c>
      <c r="D25" s="8">
        <v>7251908</v>
      </c>
      <c r="E25" s="8">
        <v>0</v>
      </c>
      <c r="F25" s="8">
        <v>7251908</v>
      </c>
      <c r="G25" s="8">
        <v>0</v>
      </c>
      <c r="H25" s="8">
        <v>2643067.7400000002</v>
      </c>
      <c r="I25" s="8">
        <v>642967.74</v>
      </c>
      <c r="J25" s="8">
        <v>642967.74</v>
      </c>
      <c r="K25" s="8">
        <v>4608840.26</v>
      </c>
      <c r="L25" s="8">
        <v>6608940.2599999998</v>
      </c>
      <c r="M25" s="8">
        <v>0</v>
      </c>
      <c r="N25" s="8">
        <v>8.8661872158334063</v>
      </c>
    </row>
    <row r="26" spans="1:14" x14ac:dyDescent="0.2">
      <c r="A26" s="124" t="s">
        <v>110</v>
      </c>
      <c r="B26" s="124"/>
      <c r="C26" s="124"/>
      <c r="D26" s="11">
        <f t="shared" ref="D26:M26" si="0">SUM(D6:D25)</f>
        <v>1814237812</v>
      </c>
      <c r="E26" s="11">
        <f t="shared" si="0"/>
        <v>-400000000</v>
      </c>
      <c r="F26" s="11">
        <f t="shared" si="0"/>
        <v>1414237812</v>
      </c>
      <c r="G26" s="11">
        <f t="shared" si="0"/>
        <v>0</v>
      </c>
      <c r="H26" s="11">
        <f t="shared" si="0"/>
        <v>80859618.920000002</v>
      </c>
      <c r="I26" s="11">
        <f t="shared" si="0"/>
        <v>18086024.18</v>
      </c>
      <c r="J26" s="11">
        <f t="shared" si="0"/>
        <v>18032041.559999999</v>
      </c>
      <c r="K26" s="11">
        <f t="shared" si="0"/>
        <v>1333378193.0799997</v>
      </c>
      <c r="L26" s="11">
        <f t="shared" si="0"/>
        <v>1396151787.8199997</v>
      </c>
      <c r="M26" s="11">
        <f t="shared" si="0"/>
        <v>53982.62</v>
      </c>
      <c r="N26" s="11">
        <f>+I26/F26*100</f>
        <v>1.2788531056472701</v>
      </c>
    </row>
  </sheetData>
  <mergeCells count="4">
    <mergeCell ref="A26:C26"/>
    <mergeCell ref="A1:N1"/>
    <mergeCell ref="A2:N2"/>
    <mergeCell ref="A3:N3"/>
  </mergeCells>
  <pageMargins left="0.70866141732283472" right="0.70866141732283472" top="0.74803149606299213" bottom="0.74803149606299213" header="0.31496062992125984" footer="0.31496062992125984"/>
  <pageSetup paperSize="14" scale="6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36"/>
  <sheetViews>
    <sheetView topLeftCell="A10" workbookViewId="0">
      <selection activeCell="G21" sqref="G21"/>
    </sheetView>
  </sheetViews>
  <sheetFormatPr baseColWidth="10" defaultRowHeight="12.75" x14ac:dyDescent="0.2"/>
  <cols>
    <col min="1" max="1" width="4" style="4" bestFit="1" customWidth="1"/>
    <col min="2" max="2" width="17" style="4" bestFit="1" customWidth="1"/>
    <col min="3" max="3" width="41" style="4" customWidth="1"/>
    <col min="4" max="6" width="17.85546875" style="4" customWidth="1"/>
    <col min="7" max="7" width="16.5703125" style="5" bestFit="1" customWidth="1"/>
    <col min="8" max="8" width="16.5703125" style="5" customWidth="1"/>
    <col min="9" max="9" width="14.85546875" style="5" bestFit="1" customWidth="1"/>
    <col min="10" max="10" width="16.5703125" style="5" bestFit="1" customWidth="1"/>
    <col min="11" max="11" width="16" style="5" customWidth="1"/>
    <col min="12" max="12" width="11.5703125" style="5" bestFit="1" customWidth="1"/>
    <col min="13" max="13" width="13.85546875" style="5" bestFit="1" customWidth="1"/>
    <col min="14" max="14" width="15" style="5" bestFit="1" customWidth="1"/>
    <col min="15" max="16" width="11.42578125" style="5"/>
    <col min="17" max="16384" width="11.42578125" style="4"/>
  </cols>
  <sheetData>
    <row r="1" spans="1:16" s="6" customFormat="1" ht="51" x14ac:dyDescent="0.2">
      <c r="A1" s="19" t="s">
        <v>113</v>
      </c>
      <c r="B1" s="20" t="s">
        <v>116</v>
      </c>
      <c r="C1" s="25" t="s">
        <v>111</v>
      </c>
      <c r="D1" s="31" t="s">
        <v>118</v>
      </c>
      <c r="E1" s="32" t="s">
        <v>119</v>
      </c>
      <c r="F1" s="33" t="s">
        <v>120</v>
      </c>
      <c r="G1" s="34" t="s">
        <v>121</v>
      </c>
      <c r="H1" s="35" t="s">
        <v>122</v>
      </c>
      <c r="I1" s="36" t="s">
        <v>100</v>
      </c>
      <c r="J1" s="37" t="s">
        <v>101</v>
      </c>
      <c r="K1" s="37" t="s">
        <v>104</v>
      </c>
      <c r="L1" s="38" t="s">
        <v>117</v>
      </c>
      <c r="M1" s="54"/>
      <c r="N1" s="54"/>
      <c r="O1" s="54"/>
      <c r="P1" s="54"/>
    </row>
    <row r="2" spans="1:16" x14ac:dyDescent="0.2">
      <c r="A2" s="21">
        <v>1</v>
      </c>
      <c r="B2" s="7" t="s">
        <v>42</v>
      </c>
      <c r="C2" s="26" t="s">
        <v>43</v>
      </c>
      <c r="D2" s="39">
        <v>49963397</v>
      </c>
      <c r="E2" s="40">
        <v>49963397</v>
      </c>
      <c r="F2" s="41">
        <f>+E2-D2</f>
        <v>0</v>
      </c>
      <c r="G2" s="45">
        <v>49963397</v>
      </c>
      <c r="H2" s="46">
        <f>+G2-E2</f>
        <v>0</v>
      </c>
      <c r="I2" s="28">
        <v>-1179223</v>
      </c>
      <c r="J2" s="8">
        <v>48784174</v>
      </c>
      <c r="K2" s="8">
        <v>2243802.5</v>
      </c>
      <c r="L2" s="22">
        <v>4.5994475585463421</v>
      </c>
    </row>
    <row r="3" spans="1:16" x14ac:dyDescent="0.2">
      <c r="A3" s="21">
        <v>2</v>
      </c>
      <c r="B3" s="7" t="s">
        <v>44</v>
      </c>
      <c r="C3" s="26" t="s">
        <v>45</v>
      </c>
      <c r="D3" s="39">
        <v>234777859</v>
      </c>
      <c r="E3" s="40">
        <v>234777859</v>
      </c>
      <c r="F3" s="41">
        <f t="shared" ref="F3:F21" si="0">+E3-D3</f>
        <v>0</v>
      </c>
      <c r="G3" s="45">
        <v>234777859</v>
      </c>
      <c r="H3" s="46">
        <f t="shared" ref="H3:H21" si="1">+G3-E3</f>
        <v>0</v>
      </c>
      <c r="I3" s="28">
        <v>0</v>
      </c>
      <c r="J3" s="8">
        <v>234777859</v>
      </c>
      <c r="K3" s="8">
        <v>2820727.4</v>
      </c>
      <c r="L3" s="22">
        <v>1.2014452350892251</v>
      </c>
    </row>
    <row r="4" spans="1:16" x14ac:dyDescent="0.2">
      <c r="A4" s="21">
        <v>3</v>
      </c>
      <c r="B4" s="7" t="s">
        <v>46</v>
      </c>
      <c r="C4" s="26" t="s">
        <v>43</v>
      </c>
      <c r="D4" s="39">
        <v>79820246</v>
      </c>
      <c r="E4" s="40">
        <v>79820246</v>
      </c>
      <c r="F4" s="41">
        <f t="shared" si="0"/>
        <v>0</v>
      </c>
      <c r="G4" s="45">
        <v>79820246</v>
      </c>
      <c r="H4" s="46">
        <f t="shared" si="1"/>
        <v>0</v>
      </c>
      <c r="I4" s="30">
        <v>15801557</v>
      </c>
      <c r="J4" s="8">
        <v>95621803</v>
      </c>
      <c r="K4" s="8">
        <v>26893716.399999999</v>
      </c>
      <c r="L4" s="22">
        <v>28.12508816634633</v>
      </c>
      <c r="M4" s="55"/>
    </row>
    <row r="5" spans="1:16" ht="38.25" x14ac:dyDescent="0.2">
      <c r="A5" s="21">
        <v>4</v>
      </c>
      <c r="B5" s="7" t="s">
        <v>47</v>
      </c>
      <c r="C5" s="27" t="s">
        <v>48</v>
      </c>
      <c r="D5" s="39">
        <v>194228289</v>
      </c>
      <c r="E5" s="40">
        <v>531228289</v>
      </c>
      <c r="F5" s="41">
        <f t="shared" si="0"/>
        <v>337000000</v>
      </c>
      <c r="G5" s="45">
        <v>531228289</v>
      </c>
      <c r="H5" s="46">
        <f t="shared" si="1"/>
        <v>0</v>
      </c>
      <c r="I5" s="28">
        <v>-271887600</v>
      </c>
      <c r="J5" s="8">
        <v>259340689</v>
      </c>
      <c r="K5" s="8">
        <v>10031169.58</v>
      </c>
      <c r="L5" s="22">
        <v>3.8679505397627749</v>
      </c>
    </row>
    <row r="6" spans="1:16" ht="38.25" x14ac:dyDescent="0.2">
      <c r="A6" s="21">
        <v>5</v>
      </c>
      <c r="B6" s="7" t="s">
        <v>49</v>
      </c>
      <c r="C6" s="27" t="s">
        <v>50</v>
      </c>
      <c r="D6" s="39">
        <v>189270460</v>
      </c>
      <c r="E6" s="40">
        <v>304270460</v>
      </c>
      <c r="F6" s="41">
        <f t="shared" si="0"/>
        <v>115000000</v>
      </c>
      <c r="G6" s="45">
        <v>304270460</v>
      </c>
      <c r="H6" s="46">
        <f t="shared" si="1"/>
        <v>0</v>
      </c>
      <c r="I6" s="30">
        <v>-129734734</v>
      </c>
      <c r="J6" s="8">
        <v>174535726</v>
      </c>
      <c r="K6" s="8">
        <v>21729333.43</v>
      </c>
      <c r="L6" s="22">
        <v>12.449791184871801</v>
      </c>
      <c r="M6" s="55"/>
      <c r="N6" s="5">
        <v>115000000</v>
      </c>
    </row>
    <row r="7" spans="1:16" ht="25.5" x14ac:dyDescent="0.2">
      <c r="A7" s="21">
        <v>6</v>
      </c>
      <c r="B7" s="7" t="s">
        <v>58</v>
      </c>
      <c r="C7" s="27" t="s">
        <v>59</v>
      </c>
      <c r="D7" s="39">
        <v>48633663</v>
      </c>
      <c r="E7" s="40">
        <v>48633663</v>
      </c>
      <c r="F7" s="41">
        <f t="shared" si="0"/>
        <v>0</v>
      </c>
      <c r="G7" s="45">
        <v>48633663</v>
      </c>
      <c r="H7" s="46">
        <f t="shared" si="1"/>
        <v>0</v>
      </c>
      <c r="I7" s="28">
        <v>0</v>
      </c>
      <c r="J7" s="8">
        <v>48633663</v>
      </c>
      <c r="K7" s="8">
        <v>1589396.29</v>
      </c>
      <c r="L7" s="22">
        <v>3.2680990736807138</v>
      </c>
    </row>
    <row r="8" spans="1:16" x14ac:dyDescent="0.2">
      <c r="A8" s="21">
        <v>7</v>
      </c>
      <c r="B8" s="7" t="s">
        <v>60</v>
      </c>
      <c r="C8" s="26" t="s">
        <v>43</v>
      </c>
      <c r="D8" s="39">
        <v>41409560</v>
      </c>
      <c r="E8" s="40">
        <v>41409560</v>
      </c>
      <c r="F8" s="41">
        <f t="shared" si="0"/>
        <v>0</v>
      </c>
      <c r="G8" s="45">
        <v>41409560</v>
      </c>
      <c r="H8" s="46">
        <f t="shared" si="1"/>
        <v>0</v>
      </c>
      <c r="I8" s="28">
        <v>-38340</v>
      </c>
      <c r="J8" s="8">
        <v>41371220</v>
      </c>
      <c r="K8" s="8">
        <v>2241514.39</v>
      </c>
      <c r="L8" s="22">
        <v>5.4180524287173544</v>
      </c>
    </row>
    <row r="9" spans="1:16" ht="25.5" x14ac:dyDescent="0.2">
      <c r="A9" s="21">
        <v>8</v>
      </c>
      <c r="B9" s="7" t="s">
        <v>61</v>
      </c>
      <c r="C9" s="27" t="s">
        <v>62</v>
      </c>
      <c r="D9" s="39">
        <v>41437122</v>
      </c>
      <c r="E9" s="40">
        <v>114437122</v>
      </c>
      <c r="F9" s="41">
        <f t="shared" si="0"/>
        <v>73000000</v>
      </c>
      <c r="G9" s="45">
        <v>114437122</v>
      </c>
      <c r="H9" s="46">
        <f t="shared" si="1"/>
        <v>0</v>
      </c>
      <c r="I9" s="28">
        <v>-13374391</v>
      </c>
      <c r="J9" s="8">
        <v>101062731</v>
      </c>
      <c r="K9" s="8">
        <v>2098610.6</v>
      </c>
      <c r="L9" s="22">
        <v>2.0765425387129111</v>
      </c>
    </row>
    <row r="10" spans="1:16" x14ac:dyDescent="0.2">
      <c r="A10" s="21">
        <v>9</v>
      </c>
      <c r="B10" s="7" t="s">
        <v>63</v>
      </c>
      <c r="C10" s="26" t="s">
        <v>64</v>
      </c>
      <c r="D10" s="39">
        <v>65114000</v>
      </c>
      <c r="E10" s="40">
        <v>65114000</v>
      </c>
      <c r="F10" s="41">
        <f t="shared" si="0"/>
        <v>0</v>
      </c>
      <c r="G10" s="45">
        <v>65114000</v>
      </c>
      <c r="H10" s="46">
        <f t="shared" si="1"/>
        <v>0</v>
      </c>
      <c r="I10" s="28">
        <v>0</v>
      </c>
      <c r="J10" s="8">
        <v>65114000</v>
      </c>
      <c r="K10" s="8">
        <v>35612.9</v>
      </c>
      <c r="L10" s="22">
        <v>5.4693153546088398E-2</v>
      </c>
      <c r="M10" s="5">
        <v>45000000</v>
      </c>
      <c r="N10" s="5">
        <f>+M10/E10*100</f>
        <v>69.109561691802071</v>
      </c>
    </row>
    <row r="11" spans="1:16" ht="25.5" x14ac:dyDescent="0.2">
      <c r="A11" s="21">
        <v>10</v>
      </c>
      <c r="B11" s="7" t="s">
        <v>65</v>
      </c>
      <c r="C11" s="27" t="s">
        <v>66</v>
      </c>
      <c r="D11" s="39">
        <v>106775000</v>
      </c>
      <c r="E11" s="40">
        <v>106775000</v>
      </c>
      <c r="F11" s="41">
        <f t="shared" si="0"/>
        <v>0</v>
      </c>
      <c r="G11" s="45">
        <v>106775000</v>
      </c>
      <c r="H11" s="46">
        <f t="shared" si="1"/>
        <v>0</v>
      </c>
      <c r="I11" s="28">
        <v>0</v>
      </c>
      <c r="J11" s="8">
        <v>106775000</v>
      </c>
      <c r="K11" s="8">
        <v>8166826</v>
      </c>
      <c r="L11" s="22">
        <v>7.6486312339030667</v>
      </c>
    </row>
    <row r="12" spans="1:16" ht="25.5" x14ac:dyDescent="0.2">
      <c r="A12" s="21">
        <v>11</v>
      </c>
      <c r="B12" s="7" t="s">
        <v>67</v>
      </c>
      <c r="C12" s="27" t="s">
        <v>68</v>
      </c>
      <c r="D12" s="39">
        <v>96265000</v>
      </c>
      <c r="E12" s="40">
        <v>36265000</v>
      </c>
      <c r="F12" s="41">
        <f t="shared" si="0"/>
        <v>-60000000</v>
      </c>
      <c r="G12" s="45">
        <v>36265000</v>
      </c>
      <c r="H12" s="46">
        <f t="shared" si="1"/>
        <v>0</v>
      </c>
      <c r="I12" s="28">
        <v>0</v>
      </c>
      <c r="J12" s="8">
        <v>36265000</v>
      </c>
      <c r="K12" s="8">
        <v>0</v>
      </c>
      <c r="L12" s="22">
        <v>0</v>
      </c>
    </row>
    <row r="13" spans="1:16" ht="25.5" x14ac:dyDescent="0.2">
      <c r="A13" s="21">
        <v>12</v>
      </c>
      <c r="B13" s="7" t="s">
        <v>69</v>
      </c>
      <c r="C13" s="27" t="s">
        <v>70</v>
      </c>
      <c r="D13" s="39">
        <v>20000000</v>
      </c>
      <c r="E13" s="40">
        <v>20000000</v>
      </c>
      <c r="F13" s="41">
        <f t="shared" si="0"/>
        <v>0</v>
      </c>
      <c r="G13" s="45">
        <v>20000000</v>
      </c>
      <c r="H13" s="46">
        <f t="shared" si="1"/>
        <v>0</v>
      </c>
      <c r="I13" s="28">
        <v>0</v>
      </c>
      <c r="J13" s="8">
        <v>20000000</v>
      </c>
      <c r="K13" s="8">
        <v>4601365.0199999996</v>
      </c>
      <c r="L13" s="22">
        <v>23.0068251</v>
      </c>
    </row>
    <row r="14" spans="1:16" x14ac:dyDescent="0.2">
      <c r="A14" s="21">
        <v>13</v>
      </c>
      <c r="B14" s="7" t="s">
        <v>71</v>
      </c>
      <c r="C14" s="26" t="s">
        <v>43</v>
      </c>
      <c r="D14" s="39">
        <v>2038099</v>
      </c>
      <c r="E14" s="40">
        <v>2038099</v>
      </c>
      <c r="F14" s="41">
        <f t="shared" si="0"/>
        <v>0</v>
      </c>
      <c r="G14" s="45">
        <v>2038099</v>
      </c>
      <c r="H14" s="46">
        <f t="shared" si="1"/>
        <v>0</v>
      </c>
      <c r="I14" s="28">
        <v>-127560</v>
      </c>
      <c r="J14" s="8">
        <v>1910539</v>
      </c>
      <c r="K14" s="8">
        <v>206184.18</v>
      </c>
      <c r="L14" s="22">
        <v>10.791937772534347</v>
      </c>
    </row>
    <row r="15" spans="1:16" ht="38.25" x14ac:dyDescent="0.2">
      <c r="A15" s="21">
        <v>14</v>
      </c>
      <c r="B15" s="7" t="s">
        <v>72</v>
      </c>
      <c r="C15" s="27" t="s">
        <v>73</v>
      </c>
      <c r="D15" s="39">
        <v>5063487</v>
      </c>
      <c r="E15" s="40">
        <v>5063487</v>
      </c>
      <c r="F15" s="41">
        <f t="shared" si="0"/>
        <v>0</v>
      </c>
      <c r="G15" s="45">
        <v>5063487</v>
      </c>
      <c r="H15" s="46">
        <f t="shared" si="1"/>
        <v>0</v>
      </c>
      <c r="I15" s="28">
        <v>274391</v>
      </c>
      <c r="J15" s="8">
        <v>5337878</v>
      </c>
      <c r="K15" s="8">
        <v>550317.64</v>
      </c>
      <c r="L15" s="22">
        <v>10.309670621921295</v>
      </c>
    </row>
    <row r="16" spans="1:16" ht="38.25" x14ac:dyDescent="0.2">
      <c r="A16" s="21">
        <v>15</v>
      </c>
      <c r="B16" s="7" t="s">
        <v>74</v>
      </c>
      <c r="C16" s="27" t="s">
        <v>75</v>
      </c>
      <c r="D16" s="39">
        <v>1016500</v>
      </c>
      <c r="E16" s="40">
        <v>1016500</v>
      </c>
      <c r="F16" s="41">
        <f t="shared" si="0"/>
        <v>0</v>
      </c>
      <c r="G16" s="45">
        <v>1016500</v>
      </c>
      <c r="H16" s="46">
        <f t="shared" si="1"/>
        <v>0</v>
      </c>
      <c r="I16" s="28">
        <v>0</v>
      </c>
      <c r="J16" s="8">
        <v>1016500</v>
      </c>
      <c r="K16" s="8">
        <v>35612.9</v>
      </c>
      <c r="L16" s="22">
        <v>3.5034825381210033</v>
      </c>
    </row>
    <row r="17" spans="1:16" x14ac:dyDescent="0.2">
      <c r="A17" s="21">
        <v>16</v>
      </c>
      <c r="B17" s="7" t="s">
        <v>76</v>
      </c>
      <c r="C17" s="26" t="s">
        <v>43</v>
      </c>
      <c r="D17" s="39">
        <v>5605600</v>
      </c>
      <c r="E17" s="40">
        <v>5605600</v>
      </c>
      <c r="F17" s="41">
        <f t="shared" si="0"/>
        <v>0</v>
      </c>
      <c r="G17" s="45">
        <v>5605600</v>
      </c>
      <c r="H17" s="46">
        <f t="shared" si="1"/>
        <v>0</v>
      </c>
      <c r="I17" s="28">
        <v>93900</v>
      </c>
      <c r="J17" s="8">
        <v>5699500</v>
      </c>
      <c r="K17" s="8">
        <v>808871.26</v>
      </c>
      <c r="L17" s="22">
        <v>14.19196876919028</v>
      </c>
    </row>
    <row r="18" spans="1:16" ht="25.5" x14ac:dyDescent="0.2">
      <c r="A18" s="21">
        <v>17</v>
      </c>
      <c r="B18" s="7" t="s">
        <v>77</v>
      </c>
      <c r="C18" s="27" t="s">
        <v>78</v>
      </c>
      <c r="D18" s="39">
        <v>11737038</v>
      </c>
      <c r="E18" s="40">
        <v>11737038</v>
      </c>
      <c r="F18" s="41">
        <f t="shared" si="0"/>
        <v>0</v>
      </c>
      <c r="G18" s="45">
        <v>11737038</v>
      </c>
      <c r="H18" s="46">
        <f t="shared" si="1"/>
        <v>0</v>
      </c>
      <c r="I18" s="28">
        <v>100000</v>
      </c>
      <c r="J18" s="8">
        <v>11837038</v>
      </c>
      <c r="K18" s="8">
        <v>1669242.91</v>
      </c>
      <c r="L18" s="22">
        <v>14.101863236394106</v>
      </c>
    </row>
    <row r="19" spans="1:16" ht="38.25" x14ac:dyDescent="0.2">
      <c r="A19" s="21">
        <v>18</v>
      </c>
      <c r="B19" s="7" t="s">
        <v>79</v>
      </c>
      <c r="C19" s="27" t="s">
        <v>80</v>
      </c>
      <c r="D19" s="39">
        <v>38366000</v>
      </c>
      <c r="E19" s="40">
        <v>38366000</v>
      </c>
      <c r="F19" s="41">
        <f t="shared" si="0"/>
        <v>0</v>
      </c>
      <c r="G19" s="45">
        <v>38366000</v>
      </c>
      <c r="H19" s="46">
        <f t="shared" si="1"/>
        <v>0</v>
      </c>
      <c r="I19" s="28">
        <v>0</v>
      </c>
      <c r="J19" s="8">
        <v>38366000</v>
      </c>
      <c r="K19" s="8">
        <v>618774.16</v>
      </c>
      <c r="L19" s="22">
        <v>1.6128190585414168</v>
      </c>
    </row>
    <row r="20" spans="1:16" ht="38.25" x14ac:dyDescent="0.2">
      <c r="A20" s="21">
        <v>19</v>
      </c>
      <c r="B20" s="7" t="s">
        <v>81</v>
      </c>
      <c r="C20" s="27" t="s">
        <v>82</v>
      </c>
      <c r="D20" s="39">
        <v>110464584</v>
      </c>
      <c r="E20" s="40">
        <v>110464584</v>
      </c>
      <c r="F20" s="41">
        <f t="shared" si="0"/>
        <v>0</v>
      </c>
      <c r="G20" s="45">
        <v>110464584</v>
      </c>
      <c r="H20" s="46">
        <f t="shared" si="1"/>
        <v>0</v>
      </c>
      <c r="I20" s="28">
        <v>0</v>
      </c>
      <c r="J20" s="8">
        <v>110464584</v>
      </c>
      <c r="K20" s="8">
        <v>0</v>
      </c>
      <c r="L20" s="22">
        <v>0</v>
      </c>
    </row>
    <row r="21" spans="1:16" x14ac:dyDescent="0.2">
      <c r="A21" s="21">
        <v>20</v>
      </c>
      <c r="B21" s="7" t="s">
        <v>88</v>
      </c>
      <c r="C21" s="27" t="s">
        <v>89</v>
      </c>
      <c r="D21" s="39">
        <v>7251908</v>
      </c>
      <c r="E21" s="40">
        <v>7251908</v>
      </c>
      <c r="F21" s="41">
        <f t="shared" si="0"/>
        <v>0</v>
      </c>
      <c r="G21" s="45">
        <v>7251908</v>
      </c>
      <c r="H21" s="46">
        <f t="shared" si="1"/>
        <v>0</v>
      </c>
      <c r="I21" s="28">
        <v>0</v>
      </c>
      <c r="J21" s="8">
        <v>7251908</v>
      </c>
      <c r="K21" s="8">
        <v>2006789.17</v>
      </c>
      <c r="L21" s="22">
        <v>27.672567964182669</v>
      </c>
    </row>
    <row r="22" spans="1:16" s="6" customFormat="1" ht="13.5" thickBot="1" x14ac:dyDescent="0.25">
      <c r="A22" s="127" t="s">
        <v>110</v>
      </c>
      <c r="B22" s="128"/>
      <c r="C22" s="129"/>
      <c r="D22" s="42">
        <f>SUM(D2:D21)</f>
        <v>1349237812</v>
      </c>
      <c r="E22" s="43">
        <f t="shared" ref="E22:K22" si="2">SUM(E2:E21)</f>
        <v>1814237812</v>
      </c>
      <c r="F22" s="44">
        <f t="shared" si="2"/>
        <v>465000000</v>
      </c>
      <c r="G22" s="42">
        <f t="shared" si="2"/>
        <v>1814237812</v>
      </c>
      <c r="H22" s="44">
        <f t="shared" si="2"/>
        <v>0</v>
      </c>
      <c r="I22" s="29">
        <f t="shared" si="2"/>
        <v>-400072000</v>
      </c>
      <c r="J22" s="23">
        <f t="shared" si="2"/>
        <v>1414165812</v>
      </c>
      <c r="K22" s="23">
        <f t="shared" si="2"/>
        <v>88347866.730000004</v>
      </c>
      <c r="L22" s="24">
        <f>+K22/J22*100</f>
        <v>6.2473485061170466</v>
      </c>
      <c r="M22" s="54"/>
      <c r="N22" s="54"/>
      <c r="O22" s="54"/>
      <c r="P22" s="54"/>
    </row>
    <row r="23" spans="1:16" ht="14.25" x14ac:dyDescent="0.2">
      <c r="K23" s="48">
        <v>77554868</v>
      </c>
    </row>
    <row r="24" spans="1:16" x14ac:dyDescent="0.2">
      <c r="K24" s="5">
        <f>SUM(K22:K23)</f>
        <v>165902734.73000002</v>
      </c>
    </row>
    <row r="25" spans="1:16" x14ac:dyDescent="0.2">
      <c r="K25" s="5">
        <f>+K24/J22*100</f>
        <v>11.731490983746113</v>
      </c>
    </row>
    <row r="27" spans="1:16" x14ac:dyDescent="0.2">
      <c r="K27" s="5">
        <f>+M10/J22*100</f>
        <v>3.1820879573066638</v>
      </c>
    </row>
    <row r="29" spans="1:16" x14ac:dyDescent="0.2">
      <c r="K29" s="5">
        <f>15000000/J22*100</f>
        <v>1.060695985768888</v>
      </c>
    </row>
    <row r="31" spans="1:16" ht="25.5" x14ac:dyDescent="0.2">
      <c r="D31" s="51" t="s">
        <v>125</v>
      </c>
      <c r="E31" s="52" t="s">
        <v>128</v>
      </c>
      <c r="F31" s="52" t="s">
        <v>129</v>
      </c>
      <c r="G31" s="53" t="s">
        <v>130</v>
      </c>
    </row>
    <row r="32" spans="1:16" x14ac:dyDescent="0.2">
      <c r="D32" s="7" t="s">
        <v>126</v>
      </c>
      <c r="E32" s="50">
        <v>226630243</v>
      </c>
      <c r="F32" s="8">
        <v>42025609</v>
      </c>
      <c r="G32" s="8">
        <f>+F32</f>
        <v>42025609</v>
      </c>
    </row>
    <row r="33" spans="4:7" x14ac:dyDescent="0.2">
      <c r="D33" s="7" t="s">
        <v>127</v>
      </c>
      <c r="E33" s="8">
        <v>75500000</v>
      </c>
      <c r="F33" s="8">
        <v>35529259</v>
      </c>
      <c r="G33" s="8">
        <f>+F33</f>
        <v>35529259</v>
      </c>
    </row>
    <row r="34" spans="4:7" x14ac:dyDescent="0.2">
      <c r="D34" s="130" t="s">
        <v>110</v>
      </c>
      <c r="E34" s="130"/>
      <c r="F34" s="49">
        <f>SUM(F32:F33)</f>
        <v>77554868</v>
      </c>
      <c r="G34" s="49">
        <f>SUM(G32:G33)</f>
        <v>77554868</v>
      </c>
    </row>
    <row r="35" spans="4:7" x14ac:dyDescent="0.2">
      <c r="E35" s="5"/>
      <c r="F35" s="5"/>
    </row>
    <row r="36" spans="4:7" x14ac:dyDescent="0.2">
      <c r="E36" s="5"/>
      <c r="F36" s="5"/>
    </row>
  </sheetData>
  <mergeCells count="2">
    <mergeCell ref="A22:C22"/>
    <mergeCell ref="D34:E34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9"/>
  <sheetViews>
    <sheetView topLeftCell="A37" workbookViewId="0">
      <selection activeCell="E59" sqref="E59"/>
    </sheetView>
  </sheetViews>
  <sheetFormatPr baseColWidth="10" defaultRowHeight="12.75" x14ac:dyDescent="0.2"/>
  <cols>
    <col min="1" max="1" width="3.5703125" bestFit="1" customWidth="1"/>
    <col min="2" max="2" width="18" customWidth="1"/>
    <col min="3" max="3" width="27.85546875" customWidth="1"/>
    <col min="4" max="6" width="14.85546875" bestFit="1" customWidth="1"/>
    <col min="7" max="7" width="13.85546875" bestFit="1" customWidth="1"/>
    <col min="8" max="8" width="9.28515625" customWidth="1"/>
  </cols>
  <sheetData>
    <row r="1" spans="1:8" ht="38.25" x14ac:dyDescent="0.2">
      <c r="A1" s="47" t="s">
        <v>113</v>
      </c>
      <c r="B1" s="47" t="s">
        <v>116</v>
      </c>
      <c r="C1" s="47" t="s">
        <v>111</v>
      </c>
      <c r="D1" s="17" t="s">
        <v>121</v>
      </c>
      <c r="E1" s="17" t="s">
        <v>100</v>
      </c>
      <c r="F1" s="17" t="s">
        <v>101</v>
      </c>
      <c r="G1" s="15" t="s">
        <v>123</v>
      </c>
      <c r="H1" s="15" t="s">
        <v>124</v>
      </c>
    </row>
    <row r="2" spans="1:8" x14ac:dyDescent="0.2">
      <c r="A2" s="7">
        <v>1</v>
      </c>
      <c r="B2" s="7" t="s">
        <v>42</v>
      </c>
      <c r="C2" s="16" t="s">
        <v>43</v>
      </c>
      <c r="D2" s="18">
        <v>49963397</v>
      </c>
      <c r="E2" s="8">
        <v>-1179223</v>
      </c>
      <c r="F2" s="8">
        <v>48784174</v>
      </c>
      <c r="G2" s="8">
        <v>2243802.5</v>
      </c>
      <c r="H2" s="8">
        <v>4.5994475585463421</v>
      </c>
    </row>
    <row r="4" spans="1:8" ht="38.25" x14ac:dyDescent="0.2">
      <c r="A4" s="47" t="s">
        <v>113</v>
      </c>
      <c r="B4" s="47" t="s">
        <v>116</v>
      </c>
      <c r="C4" s="47" t="s">
        <v>111</v>
      </c>
      <c r="D4" s="17" t="s">
        <v>121</v>
      </c>
      <c r="E4" s="17" t="s">
        <v>100</v>
      </c>
      <c r="F4" s="17" t="s">
        <v>101</v>
      </c>
      <c r="G4" s="15" t="s">
        <v>123</v>
      </c>
      <c r="H4" s="15" t="s">
        <v>124</v>
      </c>
    </row>
    <row r="5" spans="1:8" ht="25.5" x14ac:dyDescent="0.2">
      <c r="A5" s="7">
        <v>2</v>
      </c>
      <c r="B5" s="7" t="s">
        <v>44</v>
      </c>
      <c r="C5" s="9" t="s">
        <v>45</v>
      </c>
      <c r="D5" s="18">
        <v>234777859</v>
      </c>
      <c r="E5" s="8">
        <v>0</v>
      </c>
      <c r="F5" s="8">
        <v>234777859</v>
      </c>
      <c r="G5" s="8">
        <v>2820727.4</v>
      </c>
      <c r="H5" s="8">
        <v>1.2014452350892251</v>
      </c>
    </row>
    <row r="7" spans="1:8" ht="38.25" x14ac:dyDescent="0.2">
      <c r="A7" s="47" t="s">
        <v>113</v>
      </c>
      <c r="B7" s="47" t="s">
        <v>116</v>
      </c>
      <c r="C7" s="47" t="s">
        <v>111</v>
      </c>
      <c r="D7" s="17" t="s">
        <v>121</v>
      </c>
      <c r="E7" s="17" t="s">
        <v>100</v>
      </c>
      <c r="F7" s="17" t="s">
        <v>101</v>
      </c>
      <c r="G7" s="15" t="s">
        <v>123</v>
      </c>
      <c r="H7" s="15" t="s">
        <v>124</v>
      </c>
    </row>
    <row r="8" spans="1:8" x14ac:dyDescent="0.2">
      <c r="A8" s="7">
        <v>3</v>
      </c>
      <c r="B8" s="7" t="s">
        <v>46</v>
      </c>
      <c r="C8" s="16" t="s">
        <v>43</v>
      </c>
      <c r="D8" s="18">
        <v>79820246</v>
      </c>
      <c r="E8" s="18">
        <v>15801557</v>
      </c>
      <c r="F8" s="8">
        <v>95621803</v>
      </c>
      <c r="G8" s="8">
        <v>26893716.399999999</v>
      </c>
      <c r="H8" s="8">
        <v>28.12508816634633</v>
      </c>
    </row>
    <row r="10" spans="1:8" ht="38.25" x14ac:dyDescent="0.2">
      <c r="A10" s="47" t="s">
        <v>113</v>
      </c>
      <c r="B10" s="47" t="s">
        <v>116</v>
      </c>
      <c r="C10" s="47" t="s">
        <v>111</v>
      </c>
      <c r="D10" s="17" t="s">
        <v>121</v>
      </c>
      <c r="E10" s="17" t="s">
        <v>100</v>
      </c>
      <c r="F10" s="17" t="s">
        <v>101</v>
      </c>
      <c r="G10" s="15" t="s">
        <v>123</v>
      </c>
      <c r="H10" s="15" t="s">
        <v>124</v>
      </c>
    </row>
    <row r="11" spans="1:8" ht="51" x14ac:dyDescent="0.2">
      <c r="A11" s="7">
        <v>4</v>
      </c>
      <c r="B11" s="7" t="s">
        <v>47</v>
      </c>
      <c r="C11" s="9" t="s">
        <v>48</v>
      </c>
      <c r="D11" s="18">
        <v>531228289</v>
      </c>
      <c r="E11" s="8">
        <v>-271887600</v>
      </c>
      <c r="F11" s="8">
        <v>259340689</v>
      </c>
      <c r="G11" s="8">
        <v>10031169.58</v>
      </c>
      <c r="H11" s="8">
        <v>3.8679505397627749</v>
      </c>
    </row>
    <row r="13" spans="1:8" ht="38.25" x14ac:dyDescent="0.2">
      <c r="A13" s="47" t="s">
        <v>113</v>
      </c>
      <c r="B13" s="47" t="s">
        <v>116</v>
      </c>
      <c r="C13" s="47" t="s">
        <v>111</v>
      </c>
      <c r="D13" s="17" t="s">
        <v>121</v>
      </c>
      <c r="E13" s="17" t="s">
        <v>100</v>
      </c>
      <c r="F13" s="17" t="s">
        <v>101</v>
      </c>
      <c r="G13" s="15" t="s">
        <v>123</v>
      </c>
      <c r="H13" s="15" t="s">
        <v>124</v>
      </c>
    </row>
    <row r="14" spans="1:8" ht="51" x14ac:dyDescent="0.2">
      <c r="A14" s="7">
        <v>5</v>
      </c>
      <c r="B14" s="7" t="s">
        <v>49</v>
      </c>
      <c r="C14" s="9" t="s">
        <v>50</v>
      </c>
      <c r="D14" s="18">
        <v>304270460</v>
      </c>
      <c r="E14" s="18">
        <v>-129734734</v>
      </c>
      <c r="F14" s="8">
        <v>174535726</v>
      </c>
      <c r="G14" s="8">
        <v>21729333.43</v>
      </c>
      <c r="H14" s="8">
        <v>12.449791184871801</v>
      </c>
    </row>
    <row r="16" spans="1:8" ht="38.25" x14ac:dyDescent="0.2">
      <c r="A16" s="47" t="s">
        <v>113</v>
      </c>
      <c r="B16" s="47" t="s">
        <v>116</v>
      </c>
      <c r="C16" s="47" t="s">
        <v>111</v>
      </c>
      <c r="D16" s="17" t="s">
        <v>121</v>
      </c>
      <c r="E16" s="17" t="s">
        <v>100</v>
      </c>
      <c r="F16" s="17" t="s">
        <v>101</v>
      </c>
      <c r="G16" s="15" t="s">
        <v>123</v>
      </c>
      <c r="H16" s="15" t="s">
        <v>124</v>
      </c>
    </row>
    <row r="17" spans="1:8" ht="51" x14ac:dyDescent="0.2">
      <c r="A17" s="7">
        <v>6</v>
      </c>
      <c r="B17" s="7" t="s">
        <v>58</v>
      </c>
      <c r="C17" s="9" t="s">
        <v>59</v>
      </c>
      <c r="D17" s="18">
        <v>48633663</v>
      </c>
      <c r="E17" s="8">
        <v>0</v>
      </c>
      <c r="F17" s="8">
        <v>48633663</v>
      </c>
      <c r="G17" s="8">
        <v>1589396.29</v>
      </c>
      <c r="H17" s="8">
        <v>3.2680990736807138</v>
      </c>
    </row>
    <row r="19" spans="1:8" ht="38.25" x14ac:dyDescent="0.2">
      <c r="A19" s="47" t="s">
        <v>113</v>
      </c>
      <c r="B19" s="47" t="s">
        <v>116</v>
      </c>
      <c r="C19" s="47" t="s">
        <v>111</v>
      </c>
      <c r="D19" s="17" t="s">
        <v>121</v>
      </c>
      <c r="E19" s="17" t="s">
        <v>100</v>
      </c>
      <c r="F19" s="17" t="s">
        <v>101</v>
      </c>
      <c r="G19" s="15" t="s">
        <v>123</v>
      </c>
      <c r="H19" s="15" t="s">
        <v>124</v>
      </c>
    </row>
    <row r="20" spans="1:8" x14ac:dyDescent="0.2">
      <c r="A20" s="7">
        <v>7</v>
      </c>
      <c r="B20" s="7" t="s">
        <v>60</v>
      </c>
      <c r="C20" s="16" t="s">
        <v>43</v>
      </c>
      <c r="D20" s="18">
        <v>41409560</v>
      </c>
      <c r="E20" s="8">
        <v>-38340</v>
      </c>
      <c r="F20" s="8">
        <v>41371220</v>
      </c>
      <c r="G20" s="8">
        <v>2241514.39</v>
      </c>
      <c r="H20" s="8">
        <v>5.4180524287173544</v>
      </c>
    </row>
    <row r="22" spans="1:8" ht="38.25" x14ac:dyDescent="0.2">
      <c r="A22" s="47" t="s">
        <v>113</v>
      </c>
      <c r="B22" s="47" t="s">
        <v>116</v>
      </c>
      <c r="C22" s="47" t="s">
        <v>111</v>
      </c>
      <c r="D22" s="17" t="s">
        <v>121</v>
      </c>
      <c r="E22" s="17" t="s">
        <v>100</v>
      </c>
      <c r="F22" s="17" t="s">
        <v>101</v>
      </c>
      <c r="G22" s="15" t="s">
        <v>123</v>
      </c>
      <c r="H22" s="15" t="s">
        <v>124</v>
      </c>
    </row>
    <row r="23" spans="1:8" ht="38.25" x14ac:dyDescent="0.2">
      <c r="A23" s="7">
        <v>8</v>
      </c>
      <c r="B23" s="7" t="s">
        <v>61</v>
      </c>
      <c r="C23" s="9" t="s">
        <v>62</v>
      </c>
      <c r="D23" s="18">
        <v>114437122</v>
      </c>
      <c r="E23" s="8">
        <v>-13374391</v>
      </c>
      <c r="F23" s="8">
        <v>101062731</v>
      </c>
      <c r="G23" s="8">
        <v>2098610.6</v>
      </c>
      <c r="H23" s="8">
        <v>2.0765425387129111</v>
      </c>
    </row>
    <row r="25" spans="1:8" ht="38.25" x14ac:dyDescent="0.2">
      <c r="A25" s="47" t="s">
        <v>113</v>
      </c>
      <c r="B25" s="47" t="s">
        <v>116</v>
      </c>
      <c r="C25" s="47" t="s">
        <v>111</v>
      </c>
      <c r="D25" s="17" t="s">
        <v>121</v>
      </c>
      <c r="E25" s="17" t="s">
        <v>100</v>
      </c>
      <c r="F25" s="17" t="s">
        <v>101</v>
      </c>
      <c r="G25" s="15" t="s">
        <v>123</v>
      </c>
      <c r="H25" s="15" t="s">
        <v>124</v>
      </c>
    </row>
    <row r="26" spans="1:8" ht="25.5" x14ac:dyDescent="0.2">
      <c r="A26" s="7">
        <v>9</v>
      </c>
      <c r="B26" s="7" t="s">
        <v>63</v>
      </c>
      <c r="C26" s="9" t="s">
        <v>64</v>
      </c>
      <c r="D26" s="18">
        <v>65114000</v>
      </c>
      <c r="E26" s="8">
        <v>0</v>
      </c>
      <c r="F26" s="8">
        <v>65114000</v>
      </c>
      <c r="G26" s="8">
        <v>35612.9</v>
      </c>
      <c r="H26" s="8">
        <v>5.4693153546088398E-2</v>
      </c>
    </row>
    <row r="28" spans="1:8" ht="38.25" x14ac:dyDescent="0.2">
      <c r="A28" s="47" t="s">
        <v>113</v>
      </c>
      <c r="B28" s="47" t="s">
        <v>116</v>
      </c>
      <c r="C28" s="47" t="s">
        <v>111</v>
      </c>
      <c r="D28" s="17" t="s">
        <v>121</v>
      </c>
      <c r="E28" s="17" t="s">
        <v>100</v>
      </c>
      <c r="F28" s="17" t="s">
        <v>101</v>
      </c>
      <c r="G28" s="15" t="s">
        <v>123</v>
      </c>
      <c r="H28" s="15" t="s">
        <v>124</v>
      </c>
    </row>
    <row r="29" spans="1:8" ht="38.25" x14ac:dyDescent="0.2">
      <c r="A29" s="7">
        <v>10</v>
      </c>
      <c r="B29" s="7" t="s">
        <v>65</v>
      </c>
      <c r="C29" s="9" t="s">
        <v>66</v>
      </c>
      <c r="D29" s="18">
        <v>106775000</v>
      </c>
      <c r="E29" s="8">
        <v>0</v>
      </c>
      <c r="F29" s="8">
        <v>106775000</v>
      </c>
      <c r="G29" s="8">
        <v>8166826</v>
      </c>
      <c r="H29" s="8">
        <v>7.6486312339030667</v>
      </c>
    </row>
    <row r="31" spans="1:8" ht="38.25" x14ac:dyDescent="0.2">
      <c r="A31" s="47" t="s">
        <v>113</v>
      </c>
      <c r="B31" s="47" t="s">
        <v>116</v>
      </c>
      <c r="C31" s="47" t="s">
        <v>111</v>
      </c>
      <c r="D31" s="17" t="s">
        <v>121</v>
      </c>
      <c r="E31" s="17" t="s">
        <v>100</v>
      </c>
      <c r="F31" s="17" t="s">
        <v>101</v>
      </c>
      <c r="G31" s="15" t="s">
        <v>123</v>
      </c>
      <c r="H31" s="15" t="s">
        <v>124</v>
      </c>
    </row>
    <row r="32" spans="1:8" ht="51" x14ac:dyDescent="0.2">
      <c r="A32" s="7">
        <v>11</v>
      </c>
      <c r="B32" s="7" t="s">
        <v>67</v>
      </c>
      <c r="C32" s="9" t="s">
        <v>68</v>
      </c>
      <c r="D32" s="18">
        <v>36265000</v>
      </c>
      <c r="E32" s="8">
        <v>0</v>
      </c>
      <c r="F32" s="8">
        <v>36265000</v>
      </c>
      <c r="G32" s="8">
        <v>0</v>
      </c>
      <c r="H32" s="8">
        <v>0</v>
      </c>
    </row>
    <row r="34" spans="1:8" ht="38.25" x14ac:dyDescent="0.2">
      <c r="A34" s="47" t="s">
        <v>113</v>
      </c>
      <c r="B34" s="47" t="s">
        <v>116</v>
      </c>
      <c r="C34" s="47" t="s">
        <v>111</v>
      </c>
      <c r="D34" s="17" t="s">
        <v>121</v>
      </c>
      <c r="E34" s="17" t="s">
        <v>100</v>
      </c>
      <c r="F34" s="17" t="s">
        <v>101</v>
      </c>
      <c r="G34" s="15" t="s">
        <v>123</v>
      </c>
      <c r="H34" s="15" t="s">
        <v>124</v>
      </c>
    </row>
    <row r="35" spans="1:8" ht="38.25" x14ac:dyDescent="0.2">
      <c r="A35" s="7">
        <v>12</v>
      </c>
      <c r="B35" s="7" t="s">
        <v>69</v>
      </c>
      <c r="C35" s="9" t="s">
        <v>70</v>
      </c>
      <c r="D35" s="18">
        <v>20000000</v>
      </c>
      <c r="E35" s="8">
        <v>0</v>
      </c>
      <c r="F35" s="8">
        <v>20000000</v>
      </c>
      <c r="G35" s="8">
        <v>4601365.0199999996</v>
      </c>
      <c r="H35" s="8">
        <v>23.0068251</v>
      </c>
    </row>
    <row r="37" spans="1:8" ht="38.25" x14ac:dyDescent="0.2">
      <c r="A37" s="47" t="s">
        <v>113</v>
      </c>
      <c r="B37" s="47" t="s">
        <v>116</v>
      </c>
      <c r="C37" s="47" t="s">
        <v>111</v>
      </c>
      <c r="D37" s="17" t="s">
        <v>121</v>
      </c>
      <c r="E37" s="17" t="s">
        <v>100</v>
      </c>
      <c r="F37" s="17" t="s">
        <v>101</v>
      </c>
      <c r="G37" s="15" t="s">
        <v>123</v>
      </c>
      <c r="H37" s="15" t="s">
        <v>124</v>
      </c>
    </row>
    <row r="38" spans="1:8" x14ac:dyDescent="0.2">
      <c r="A38" s="7">
        <v>13</v>
      </c>
      <c r="B38" s="7" t="s">
        <v>71</v>
      </c>
      <c r="C38" s="16" t="s">
        <v>43</v>
      </c>
      <c r="D38" s="18">
        <v>2038099</v>
      </c>
      <c r="E38" s="8">
        <v>-127560</v>
      </c>
      <c r="F38" s="8">
        <v>1910539</v>
      </c>
      <c r="G38" s="8">
        <v>206184.18</v>
      </c>
      <c r="H38" s="8">
        <v>10.791937772534347</v>
      </c>
    </row>
    <row r="40" spans="1:8" ht="38.25" x14ac:dyDescent="0.2">
      <c r="A40" s="47" t="s">
        <v>113</v>
      </c>
      <c r="B40" s="47" t="s">
        <v>116</v>
      </c>
      <c r="C40" s="47" t="s">
        <v>111</v>
      </c>
      <c r="D40" s="17" t="s">
        <v>121</v>
      </c>
      <c r="E40" s="17" t="s">
        <v>100</v>
      </c>
      <c r="F40" s="17" t="s">
        <v>101</v>
      </c>
      <c r="G40" s="15" t="s">
        <v>123</v>
      </c>
      <c r="H40" s="15" t="s">
        <v>124</v>
      </c>
    </row>
    <row r="41" spans="1:8" ht="51" x14ac:dyDescent="0.2">
      <c r="A41" s="7">
        <v>14</v>
      </c>
      <c r="B41" s="7" t="s">
        <v>72</v>
      </c>
      <c r="C41" s="9" t="s">
        <v>73</v>
      </c>
      <c r="D41" s="18">
        <v>5063487</v>
      </c>
      <c r="E41" s="8">
        <v>274391</v>
      </c>
      <c r="F41" s="8">
        <v>5337878</v>
      </c>
      <c r="G41" s="8">
        <v>550317.64</v>
      </c>
      <c r="H41" s="8">
        <v>10.309670621921295</v>
      </c>
    </row>
    <row r="43" spans="1:8" ht="38.25" x14ac:dyDescent="0.2">
      <c r="A43" s="47" t="s">
        <v>113</v>
      </c>
      <c r="B43" s="47" t="s">
        <v>116</v>
      </c>
      <c r="C43" s="47" t="s">
        <v>111</v>
      </c>
      <c r="D43" s="17" t="s">
        <v>121</v>
      </c>
      <c r="E43" s="17" t="s">
        <v>100</v>
      </c>
      <c r="F43" s="17" t="s">
        <v>101</v>
      </c>
      <c r="G43" s="15" t="s">
        <v>123</v>
      </c>
      <c r="H43" s="15" t="s">
        <v>124</v>
      </c>
    </row>
    <row r="44" spans="1:8" ht="38.25" x14ac:dyDescent="0.2">
      <c r="A44" s="7">
        <v>15</v>
      </c>
      <c r="B44" s="7" t="s">
        <v>74</v>
      </c>
      <c r="C44" s="9" t="s">
        <v>75</v>
      </c>
      <c r="D44" s="18">
        <v>1016500</v>
      </c>
      <c r="E44" s="8">
        <v>0</v>
      </c>
      <c r="F44" s="8">
        <v>1016500</v>
      </c>
      <c r="G44" s="8">
        <v>35612.9</v>
      </c>
      <c r="H44" s="8">
        <v>3.5034825381210033</v>
      </c>
    </row>
    <row r="46" spans="1:8" ht="38.25" x14ac:dyDescent="0.2">
      <c r="A46" s="47" t="s">
        <v>113</v>
      </c>
      <c r="B46" s="47" t="s">
        <v>116</v>
      </c>
      <c r="C46" s="47" t="s">
        <v>111</v>
      </c>
      <c r="D46" s="17" t="s">
        <v>121</v>
      </c>
      <c r="E46" s="17" t="s">
        <v>100</v>
      </c>
      <c r="F46" s="17" t="s">
        <v>101</v>
      </c>
      <c r="G46" s="15" t="s">
        <v>123</v>
      </c>
      <c r="H46" s="15" t="s">
        <v>124</v>
      </c>
    </row>
    <row r="47" spans="1:8" x14ac:dyDescent="0.2">
      <c r="A47" s="7">
        <v>16</v>
      </c>
      <c r="B47" s="7" t="s">
        <v>76</v>
      </c>
      <c r="C47" s="16" t="s">
        <v>43</v>
      </c>
      <c r="D47" s="18">
        <v>5605600</v>
      </c>
      <c r="E47" s="8">
        <v>93900</v>
      </c>
      <c r="F47" s="8">
        <v>5699500</v>
      </c>
      <c r="G47" s="8">
        <v>808871.26</v>
      </c>
      <c r="H47" s="8">
        <v>14.19196876919028</v>
      </c>
    </row>
    <row r="49" spans="1:8" ht="38.25" x14ac:dyDescent="0.2">
      <c r="A49" s="47" t="s">
        <v>113</v>
      </c>
      <c r="B49" s="47" t="s">
        <v>116</v>
      </c>
      <c r="C49" s="47" t="s">
        <v>111</v>
      </c>
      <c r="D49" s="17" t="s">
        <v>121</v>
      </c>
      <c r="E49" s="17" t="s">
        <v>100</v>
      </c>
      <c r="F49" s="17" t="s">
        <v>101</v>
      </c>
      <c r="G49" s="15" t="s">
        <v>123</v>
      </c>
      <c r="H49" s="15" t="s">
        <v>124</v>
      </c>
    </row>
    <row r="50" spans="1:8" ht="51" x14ac:dyDescent="0.2">
      <c r="A50" s="7">
        <v>17</v>
      </c>
      <c r="B50" s="7" t="s">
        <v>77</v>
      </c>
      <c r="C50" s="9" t="s">
        <v>78</v>
      </c>
      <c r="D50" s="18">
        <v>11737038</v>
      </c>
      <c r="E50" s="8">
        <v>100000</v>
      </c>
      <c r="F50" s="8">
        <v>11837038</v>
      </c>
      <c r="G50" s="8">
        <v>1669242.91</v>
      </c>
      <c r="H50" s="8">
        <v>14.101863236394106</v>
      </c>
    </row>
    <row r="52" spans="1:8" ht="38.25" x14ac:dyDescent="0.2">
      <c r="A52" s="47" t="s">
        <v>113</v>
      </c>
      <c r="B52" s="47" t="s">
        <v>116</v>
      </c>
      <c r="C52" s="47" t="s">
        <v>111</v>
      </c>
      <c r="D52" s="17" t="s">
        <v>121</v>
      </c>
      <c r="E52" s="17" t="s">
        <v>100</v>
      </c>
      <c r="F52" s="17" t="s">
        <v>101</v>
      </c>
      <c r="G52" s="15" t="s">
        <v>123</v>
      </c>
      <c r="H52" s="15" t="s">
        <v>124</v>
      </c>
    </row>
    <row r="53" spans="1:8" ht="51" x14ac:dyDescent="0.2">
      <c r="A53" s="7">
        <v>18</v>
      </c>
      <c r="B53" s="7" t="s">
        <v>79</v>
      </c>
      <c r="C53" s="9" t="s">
        <v>80</v>
      </c>
      <c r="D53" s="18">
        <v>38366000</v>
      </c>
      <c r="E53" s="8">
        <v>0</v>
      </c>
      <c r="F53" s="8">
        <v>38366000</v>
      </c>
      <c r="G53" s="8">
        <v>618774.16</v>
      </c>
      <c r="H53" s="8">
        <v>1.6128190585414168</v>
      </c>
    </row>
    <row r="55" spans="1:8" ht="38.25" x14ac:dyDescent="0.2">
      <c r="A55" s="47" t="s">
        <v>113</v>
      </c>
      <c r="B55" s="47" t="s">
        <v>116</v>
      </c>
      <c r="C55" s="47" t="s">
        <v>111</v>
      </c>
      <c r="D55" s="17" t="s">
        <v>121</v>
      </c>
      <c r="E55" s="17" t="s">
        <v>100</v>
      </c>
      <c r="F55" s="17" t="s">
        <v>101</v>
      </c>
      <c r="G55" s="15" t="s">
        <v>123</v>
      </c>
      <c r="H55" s="15" t="s">
        <v>124</v>
      </c>
    </row>
    <row r="56" spans="1:8" ht="76.5" x14ac:dyDescent="0.2">
      <c r="A56" s="7">
        <v>19</v>
      </c>
      <c r="B56" s="7" t="s">
        <v>81</v>
      </c>
      <c r="C56" s="9" t="s">
        <v>82</v>
      </c>
      <c r="D56" s="18">
        <v>110464584</v>
      </c>
      <c r="E56" s="8">
        <v>0</v>
      </c>
      <c r="F56" s="8">
        <v>110464584</v>
      </c>
      <c r="G56" s="8">
        <v>0</v>
      </c>
      <c r="H56" s="8">
        <v>0</v>
      </c>
    </row>
    <row r="58" spans="1:8" ht="38.25" x14ac:dyDescent="0.2">
      <c r="A58" s="47" t="s">
        <v>113</v>
      </c>
      <c r="B58" s="47" t="s">
        <v>116</v>
      </c>
      <c r="C58" s="47" t="s">
        <v>111</v>
      </c>
      <c r="D58" s="17" t="s">
        <v>121</v>
      </c>
      <c r="E58" s="17" t="s">
        <v>100</v>
      </c>
      <c r="F58" s="17" t="s">
        <v>101</v>
      </c>
      <c r="G58" s="15" t="s">
        <v>123</v>
      </c>
      <c r="H58" s="15" t="s">
        <v>124</v>
      </c>
    </row>
    <row r="59" spans="1:8" ht="25.5" x14ac:dyDescent="0.2">
      <c r="A59" s="7">
        <v>20</v>
      </c>
      <c r="B59" s="7" t="s">
        <v>88</v>
      </c>
      <c r="C59" s="9" t="s">
        <v>89</v>
      </c>
      <c r="D59" s="18">
        <v>7251908</v>
      </c>
      <c r="E59" s="8">
        <v>0</v>
      </c>
      <c r="F59" s="8">
        <v>7251908</v>
      </c>
      <c r="G59" s="8">
        <v>2006789.17</v>
      </c>
      <c r="H59" s="8">
        <v>27.672567964182669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35"/>
  <sheetViews>
    <sheetView topLeftCell="A7" workbookViewId="0">
      <selection activeCell="I2" sqref="I2"/>
    </sheetView>
  </sheetViews>
  <sheetFormatPr baseColWidth="10" defaultRowHeight="12.75" x14ac:dyDescent="0.2"/>
  <cols>
    <col min="1" max="1" width="4" style="4" bestFit="1" customWidth="1"/>
    <col min="2" max="2" width="17" style="4" bestFit="1" customWidth="1"/>
    <col min="3" max="3" width="41" style="4" customWidth="1"/>
    <col min="4" max="6" width="17.85546875" style="4" customWidth="1"/>
    <col min="7" max="7" width="16.5703125" style="5" bestFit="1" customWidth="1"/>
    <col min="8" max="8" width="16.5703125" style="5" customWidth="1"/>
    <col min="9" max="9" width="14.85546875" style="5" bestFit="1" customWidth="1"/>
    <col min="10" max="10" width="16.5703125" style="5" bestFit="1" customWidth="1"/>
    <col min="11" max="11" width="16" style="5" customWidth="1"/>
    <col min="12" max="12" width="11.5703125" style="5" bestFit="1" customWidth="1"/>
    <col min="13" max="13" width="13.85546875" style="5" bestFit="1" customWidth="1"/>
    <col min="14" max="14" width="15" style="5" bestFit="1" customWidth="1"/>
    <col min="15" max="15" width="15.5703125" style="5" customWidth="1"/>
    <col min="16" max="16" width="13.85546875" style="5" bestFit="1" customWidth="1"/>
    <col min="17" max="16384" width="11.42578125" style="4"/>
  </cols>
  <sheetData>
    <row r="1" spans="1:16" s="6" customFormat="1" ht="51" x14ac:dyDescent="0.2">
      <c r="A1" s="19" t="s">
        <v>113</v>
      </c>
      <c r="B1" s="20" t="s">
        <v>116</v>
      </c>
      <c r="C1" s="25" t="s">
        <v>111</v>
      </c>
      <c r="D1" s="31" t="s">
        <v>118</v>
      </c>
      <c r="E1" s="32" t="s">
        <v>119</v>
      </c>
      <c r="F1" s="33" t="s">
        <v>120</v>
      </c>
      <c r="G1" s="34" t="s">
        <v>121</v>
      </c>
      <c r="H1" s="35" t="s">
        <v>122</v>
      </c>
      <c r="I1" s="36" t="s">
        <v>100</v>
      </c>
      <c r="J1" s="37" t="s">
        <v>101</v>
      </c>
      <c r="K1" s="37" t="s">
        <v>104</v>
      </c>
      <c r="L1" s="38" t="s">
        <v>117</v>
      </c>
      <c r="M1" s="57"/>
      <c r="N1" s="54"/>
      <c r="O1" s="54"/>
      <c r="P1" s="54"/>
    </row>
    <row r="2" spans="1:16" x14ac:dyDescent="0.2">
      <c r="A2" s="21">
        <v>1</v>
      </c>
      <c r="B2" s="7" t="s">
        <v>42</v>
      </c>
      <c r="C2" s="26" t="s">
        <v>43</v>
      </c>
      <c r="D2" s="39">
        <v>49963397</v>
      </c>
      <c r="E2" s="40">
        <v>49963397</v>
      </c>
      <c r="F2" s="41">
        <f>+E2-D2</f>
        <v>0</v>
      </c>
      <c r="G2" s="45">
        <v>49963397</v>
      </c>
      <c r="H2" s="46">
        <f>+G2-E2</f>
        <v>0</v>
      </c>
      <c r="I2" s="30">
        <v>-9304332</v>
      </c>
      <c r="J2" s="8">
        <f>+G2+I2</f>
        <v>40659065</v>
      </c>
      <c r="K2" s="8">
        <v>3497258.74</v>
      </c>
      <c r="L2" s="22">
        <f>+K2/J2*100</f>
        <v>8.60142440560303</v>
      </c>
      <c r="O2" s="55">
        <v>-1179223</v>
      </c>
      <c r="P2" s="5">
        <f>+I2-O2</f>
        <v>-8125109</v>
      </c>
    </row>
    <row r="3" spans="1:16" x14ac:dyDescent="0.2">
      <c r="A3" s="21">
        <v>2</v>
      </c>
      <c r="B3" s="7" t="s">
        <v>44</v>
      </c>
      <c r="C3" s="26" t="s">
        <v>45</v>
      </c>
      <c r="D3" s="39">
        <v>234777859</v>
      </c>
      <c r="E3" s="40">
        <v>234777859</v>
      </c>
      <c r="F3" s="41">
        <f t="shared" ref="F3:F20" si="0">+E3-D3</f>
        <v>0</v>
      </c>
      <c r="G3" s="45">
        <v>234777859</v>
      </c>
      <c r="H3" s="46">
        <f t="shared" ref="H3:H20" si="1">+G3-E3</f>
        <v>0</v>
      </c>
      <c r="I3" s="30">
        <v>5795593</v>
      </c>
      <c r="J3" s="8">
        <f t="shared" ref="J3:J20" si="2">+G3+I3</f>
        <v>240573452</v>
      </c>
      <c r="K3" s="8">
        <v>3902576.99</v>
      </c>
      <c r="L3" s="22">
        <f t="shared" ref="L3:L20" si="3">+K3/J3*100</f>
        <v>1.6221976937006333</v>
      </c>
      <c r="O3" s="55">
        <v>0</v>
      </c>
      <c r="P3" s="5">
        <f t="shared" ref="P3:P21" si="4">+I3-O3</f>
        <v>5795593</v>
      </c>
    </row>
    <row r="4" spans="1:16" x14ac:dyDescent="0.2">
      <c r="A4" s="21">
        <v>3</v>
      </c>
      <c r="B4" s="7" t="s">
        <v>46</v>
      </c>
      <c r="C4" s="26" t="s">
        <v>43</v>
      </c>
      <c r="D4" s="39">
        <v>79820246</v>
      </c>
      <c r="E4" s="40">
        <v>79820246</v>
      </c>
      <c r="F4" s="41">
        <f t="shared" si="0"/>
        <v>0</v>
      </c>
      <c r="G4" s="45">
        <v>79820246</v>
      </c>
      <c r="H4" s="46">
        <f t="shared" si="1"/>
        <v>0</v>
      </c>
      <c r="I4" s="30">
        <v>-13514945</v>
      </c>
      <c r="J4" s="8">
        <f t="shared" si="2"/>
        <v>66305301</v>
      </c>
      <c r="K4" s="8">
        <v>28608703.579999998</v>
      </c>
      <c r="L4" s="22">
        <f t="shared" si="3"/>
        <v>43.146932671341013</v>
      </c>
      <c r="M4" s="55"/>
      <c r="O4" s="55">
        <v>15801557</v>
      </c>
      <c r="P4" s="5">
        <f>(I4+O4)*-1</f>
        <v>-2286612</v>
      </c>
    </row>
    <row r="5" spans="1:16" ht="38.25" x14ac:dyDescent="0.2">
      <c r="A5" s="21">
        <v>4</v>
      </c>
      <c r="B5" s="7" t="s">
        <v>47</v>
      </c>
      <c r="C5" s="27" t="s">
        <v>48</v>
      </c>
      <c r="D5" s="39">
        <v>194228289</v>
      </c>
      <c r="E5" s="40">
        <v>531228289</v>
      </c>
      <c r="F5" s="41">
        <f t="shared" si="0"/>
        <v>337000000</v>
      </c>
      <c r="G5" s="45">
        <v>531228289</v>
      </c>
      <c r="H5" s="46">
        <f t="shared" si="1"/>
        <v>0</v>
      </c>
      <c r="I5" s="30">
        <v>-334558084</v>
      </c>
      <c r="J5" s="8">
        <f t="shared" si="2"/>
        <v>196670205</v>
      </c>
      <c r="K5" s="8">
        <v>14089478.359999999</v>
      </c>
      <c r="L5" s="22">
        <f t="shared" si="3"/>
        <v>7.1640126474673673</v>
      </c>
      <c r="M5" s="5" t="s">
        <v>131</v>
      </c>
      <c r="O5" s="55">
        <v>-271887600</v>
      </c>
      <c r="P5" s="5">
        <f t="shared" si="4"/>
        <v>-62670484</v>
      </c>
    </row>
    <row r="6" spans="1:16" ht="38.25" x14ac:dyDescent="0.2">
      <c r="A6" s="21">
        <v>5</v>
      </c>
      <c r="B6" s="7" t="s">
        <v>49</v>
      </c>
      <c r="C6" s="27" t="s">
        <v>50</v>
      </c>
      <c r="D6" s="39">
        <v>189270460</v>
      </c>
      <c r="E6" s="40">
        <v>304270460</v>
      </c>
      <c r="F6" s="41">
        <f t="shared" si="0"/>
        <v>115000000</v>
      </c>
      <c r="G6" s="45">
        <v>304270460</v>
      </c>
      <c r="H6" s="46">
        <f t="shared" si="1"/>
        <v>0</v>
      </c>
      <c r="I6" s="30">
        <v>-129734734</v>
      </c>
      <c r="J6" s="8">
        <f t="shared" si="2"/>
        <v>174535726</v>
      </c>
      <c r="K6" s="8">
        <v>30483900.84</v>
      </c>
      <c r="L6" s="22">
        <f t="shared" si="3"/>
        <v>17.465708332974764</v>
      </c>
      <c r="M6" s="55"/>
      <c r="N6" s="5">
        <v>115000000</v>
      </c>
      <c r="O6" s="55">
        <v>-129734734</v>
      </c>
      <c r="P6" s="5">
        <f t="shared" si="4"/>
        <v>0</v>
      </c>
    </row>
    <row r="7" spans="1:16" ht="25.5" x14ac:dyDescent="0.2">
      <c r="A7" s="21">
        <v>6</v>
      </c>
      <c r="B7" s="7" t="s">
        <v>58</v>
      </c>
      <c r="C7" s="27" t="s">
        <v>59</v>
      </c>
      <c r="D7" s="39">
        <v>48633663</v>
      </c>
      <c r="E7" s="40">
        <v>48633663</v>
      </c>
      <c r="F7" s="41">
        <f t="shared" si="0"/>
        <v>0</v>
      </c>
      <c r="G7" s="45">
        <v>48633663</v>
      </c>
      <c r="H7" s="46">
        <f t="shared" si="1"/>
        <v>0</v>
      </c>
      <c r="I7" s="30">
        <v>-26195000</v>
      </c>
      <c r="J7" s="8">
        <f t="shared" si="2"/>
        <v>22438663</v>
      </c>
      <c r="K7" s="8">
        <v>2136220.38</v>
      </c>
      <c r="L7" s="22">
        <f t="shared" si="3"/>
        <v>9.5202658910649003</v>
      </c>
      <c r="O7" s="55">
        <v>0</v>
      </c>
      <c r="P7" s="5">
        <f t="shared" si="4"/>
        <v>-26195000</v>
      </c>
    </row>
    <row r="8" spans="1:16" x14ac:dyDescent="0.2">
      <c r="A8" s="21">
        <v>7</v>
      </c>
      <c r="B8" s="7" t="s">
        <v>60</v>
      </c>
      <c r="C8" s="26" t="s">
        <v>43</v>
      </c>
      <c r="D8" s="39">
        <v>41409560</v>
      </c>
      <c r="E8" s="40">
        <v>41409560</v>
      </c>
      <c r="F8" s="41">
        <f t="shared" si="0"/>
        <v>0</v>
      </c>
      <c r="G8" s="45">
        <v>41409560</v>
      </c>
      <c r="H8" s="46">
        <f t="shared" si="1"/>
        <v>0</v>
      </c>
      <c r="I8" s="30">
        <v>4687770</v>
      </c>
      <c r="J8" s="8">
        <f t="shared" si="2"/>
        <v>46097330</v>
      </c>
      <c r="K8" s="8">
        <v>6293672.25</v>
      </c>
      <c r="L8" s="22">
        <f t="shared" si="3"/>
        <v>13.653008211104634</v>
      </c>
      <c r="O8" s="55">
        <v>-38340</v>
      </c>
      <c r="P8" s="5">
        <f>+I8+O8</f>
        <v>4649430</v>
      </c>
    </row>
    <row r="9" spans="1:16" ht="25.5" x14ac:dyDescent="0.2">
      <c r="A9" s="21">
        <v>8</v>
      </c>
      <c r="B9" s="7" t="s">
        <v>61</v>
      </c>
      <c r="C9" s="27" t="s">
        <v>62</v>
      </c>
      <c r="D9" s="39">
        <v>41437122</v>
      </c>
      <c r="E9" s="40">
        <v>114437122</v>
      </c>
      <c r="F9" s="41">
        <f t="shared" si="0"/>
        <v>73000000</v>
      </c>
      <c r="G9" s="45">
        <v>114437122</v>
      </c>
      <c r="H9" s="46">
        <f t="shared" si="1"/>
        <v>0</v>
      </c>
      <c r="I9" s="30">
        <v>86614499</v>
      </c>
      <c r="J9" s="8">
        <f t="shared" si="2"/>
        <v>201051621</v>
      </c>
      <c r="K9" s="8">
        <v>3163845.95</v>
      </c>
      <c r="L9" s="22">
        <f t="shared" si="3"/>
        <v>1.573648565608929</v>
      </c>
      <c r="O9" s="55">
        <v>-13374391</v>
      </c>
      <c r="P9" s="5">
        <f>+I9+O9</f>
        <v>73240108</v>
      </c>
    </row>
    <row r="10" spans="1:16" x14ac:dyDescent="0.2">
      <c r="A10" s="21">
        <v>9</v>
      </c>
      <c r="B10" s="7" t="s">
        <v>63</v>
      </c>
      <c r="C10" s="26" t="s">
        <v>64</v>
      </c>
      <c r="D10" s="39">
        <v>65114000</v>
      </c>
      <c r="E10" s="40">
        <v>65114000</v>
      </c>
      <c r="F10" s="41">
        <f t="shared" si="0"/>
        <v>0</v>
      </c>
      <c r="G10" s="45">
        <v>65114000</v>
      </c>
      <c r="H10" s="46">
        <f t="shared" si="1"/>
        <v>0</v>
      </c>
      <c r="I10" s="30">
        <v>-20000000</v>
      </c>
      <c r="J10" s="8">
        <f t="shared" si="2"/>
        <v>45114000</v>
      </c>
      <c r="K10" s="8">
        <v>47612.9</v>
      </c>
      <c r="L10" s="22">
        <f t="shared" si="3"/>
        <v>0.10553907877820634</v>
      </c>
      <c r="M10" s="5">
        <v>45000000</v>
      </c>
      <c r="N10" s="5">
        <f>+M10/E10*100</f>
        <v>69.109561691802071</v>
      </c>
      <c r="O10" s="55">
        <v>0</v>
      </c>
      <c r="P10" s="5">
        <f t="shared" si="4"/>
        <v>-20000000</v>
      </c>
    </row>
    <row r="11" spans="1:16" ht="25.5" x14ac:dyDescent="0.2">
      <c r="A11" s="21">
        <v>10</v>
      </c>
      <c r="B11" s="7" t="s">
        <v>65</v>
      </c>
      <c r="C11" s="27" t="s">
        <v>66</v>
      </c>
      <c r="D11" s="39">
        <v>106775000</v>
      </c>
      <c r="E11" s="40">
        <v>106775000</v>
      </c>
      <c r="F11" s="41">
        <f t="shared" si="0"/>
        <v>0</v>
      </c>
      <c r="G11" s="45">
        <v>106775000</v>
      </c>
      <c r="H11" s="46">
        <f t="shared" si="1"/>
        <v>0</v>
      </c>
      <c r="I11" s="30">
        <v>0</v>
      </c>
      <c r="J11" s="8">
        <f t="shared" si="2"/>
        <v>106775000</v>
      </c>
      <c r="K11" s="8">
        <v>11358799.18</v>
      </c>
      <c r="L11" s="22">
        <f t="shared" si="3"/>
        <v>10.638069941465698</v>
      </c>
      <c r="O11" s="55">
        <v>0</v>
      </c>
      <c r="P11" s="5">
        <f t="shared" si="4"/>
        <v>0</v>
      </c>
    </row>
    <row r="12" spans="1:16" ht="25.5" x14ac:dyDescent="0.2">
      <c r="A12" s="21">
        <v>11</v>
      </c>
      <c r="B12" s="7" t="s">
        <v>67</v>
      </c>
      <c r="C12" s="27" t="s">
        <v>68</v>
      </c>
      <c r="D12" s="39">
        <v>96265000</v>
      </c>
      <c r="E12" s="40">
        <v>36265000</v>
      </c>
      <c r="F12" s="41">
        <f t="shared" si="0"/>
        <v>-60000000</v>
      </c>
      <c r="G12" s="45">
        <v>36265000</v>
      </c>
      <c r="H12" s="46">
        <f t="shared" si="1"/>
        <v>0</v>
      </c>
      <c r="I12" s="30">
        <v>0</v>
      </c>
      <c r="J12" s="8">
        <f t="shared" si="2"/>
        <v>36265000</v>
      </c>
      <c r="K12" s="8">
        <v>0</v>
      </c>
      <c r="L12" s="22">
        <f t="shared" si="3"/>
        <v>0</v>
      </c>
      <c r="O12" s="55">
        <v>0</v>
      </c>
      <c r="P12" s="5">
        <f t="shared" si="4"/>
        <v>0</v>
      </c>
    </row>
    <row r="13" spans="1:16" ht="25.5" x14ac:dyDescent="0.2">
      <c r="A13" s="21">
        <v>12</v>
      </c>
      <c r="B13" s="7" t="s">
        <v>69</v>
      </c>
      <c r="C13" s="27" t="s">
        <v>70</v>
      </c>
      <c r="D13" s="39">
        <v>20000000</v>
      </c>
      <c r="E13" s="40">
        <v>20000000</v>
      </c>
      <c r="F13" s="41">
        <f t="shared" si="0"/>
        <v>0</v>
      </c>
      <c r="G13" s="45">
        <v>20000000</v>
      </c>
      <c r="H13" s="46">
        <f t="shared" si="1"/>
        <v>0</v>
      </c>
      <c r="I13" s="30">
        <v>0</v>
      </c>
      <c r="J13" s="8">
        <f t="shared" si="2"/>
        <v>20000000</v>
      </c>
      <c r="K13" s="8">
        <v>4851547.78</v>
      </c>
      <c r="L13" s="22">
        <f t="shared" si="3"/>
        <v>24.2577389</v>
      </c>
      <c r="O13" s="55">
        <v>0</v>
      </c>
      <c r="P13" s="5">
        <f t="shared" si="4"/>
        <v>0</v>
      </c>
    </row>
    <row r="14" spans="1:16" x14ac:dyDescent="0.2">
      <c r="A14" s="21">
        <v>13</v>
      </c>
      <c r="B14" s="7" t="s">
        <v>71</v>
      </c>
      <c r="C14" s="26" t="s">
        <v>43</v>
      </c>
      <c r="D14" s="39">
        <v>2038099</v>
      </c>
      <c r="E14" s="40">
        <v>2038099</v>
      </c>
      <c r="F14" s="41">
        <f t="shared" si="0"/>
        <v>0</v>
      </c>
      <c r="G14" s="45">
        <v>2038099</v>
      </c>
      <c r="H14" s="46">
        <f t="shared" si="1"/>
        <v>0</v>
      </c>
      <c r="I14" s="30">
        <v>1351740</v>
      </c>
      <c r="J14" s="8">
        <f t="shared" si="2"/>
        <v>3389839</v>
      </c>
      <c r="K14" s="8">
        <v>282975.18</v>
      </c>
      <c r="L14" s="22">
        <f t="shared" si="3"/>
        <v>8.3477468988940178</v>
      </c>
      <c r="O14" s="55">
        <v>-127560</v>
      </c>
      <c r="P14" s="5">
        <f t="shared" si="4"/>
        <v>1479300</v>
      </c>
    </row>
    <row r="15" spans="1:16" ht="38.25" x14ac:dyDescent="0.2">
      <c r="A15" s="21">
        <v>14</v>
      </c>
      <c r="B15" s="7" t="s">
        <v>72</v>
      </c>
      <c r="C15" s="27" t="s">
        <v>73</v>
      </c>
      <c r="D15" s="39">
        <v>5063487</v>
      </c>
      <c r="E15" s="40">
        <v>5063487</v>
      </c>
      <c r="F15" s="41">
        <f t="shared" si="0"/>
        <v>0</v>
      </c>
      <c r="G15" s="45">
        <v>5063487</v>
      </c>
      <c r="H15" s="46">
        <f t="shared" si="1"/>
        <v>0</v>
      </c>
      <c r="I15" s="30">
        <v>150091</v>
      </c>
      <c r="J15" s="8">
        <f t="shared" si="2"/>
        <v>5213578</v>
      </c>
      <c r="K15" s="8">
        <v>758067.64</v>
      </c>
      <c r="L15" s="22">
        <f t="shared" si="3"/>
        <v>14.540256998169014</v>
      </c>
      <c r="O15" s="55">
        <v>274391</v>
      </c>
      <c r="P15" s="5">
        <f t="shared" si="4"/>
        <v>-124300</v>
      </c>
    </row>
    <row r="16" spans="1:16" ht="38.25" x14ac:dyDescent="0.2">
      <c r="A16" s="21">
        <v>15</v>
      </c>
      <c r="B16" s="7" t="s">
        <v>74</v>
      </c>
      <c r="C16" s="27" t="s">
        <v>75</v>
      </c>
      <c r="D16" s="39">
        <v>1016500</v>
      </c>
      <c r="E16" s="40">
        <v>1016500</v>
      </c>
      <c r="F16" s="41">
        <f t="shared" si="0"/>
        <v>0</v>
      </c>
      <c r="G16" s="45">
        <v>1016500</v>
      </c>
      <c r="H16" s="46">
        <f t="shared" si="1"/>
        <v>0</v>
      </c>
      <c r="I16" s="30">
        <v>95000</v>
      </c>
      <c r="J16" s="8">
        <f t="shared" si="2"/>
        <v>1111500</v>
      </c>
      <c r="K16" s="8">
        <v>47612.9</v>
      </c>
      <c r="L16" s="22">
        <f t="shared" si="3"/>
        <v>4.2836617183985606</v>
      </c>
      <c r="O16" s="55">
        <v>0</v>
      </c>
      <c r="P16" s="5">
        <f t="shared" si="4"/>
        <v>95000</v>
      </c>
    </row>
    <row r="17" spans="1:16" x14ac:dyDescent="0.2">
      <c r="A17" s="21">
        <v>16</v>
      </c>
      <c r="B17" s="7" t="s">
        <v>76</v>
      </c>
      <c r="C17" s="26" t="s">
        <v>43</v>
      </c>
      <c r="D17" s="39">
        <v>5605600</v>
      </c>
      <c r="E17" s="40">
        <v>5605600</v>
      </c>
      <c r="F17" s="41">
        <f t="shared" si="0"/>
        <v>0</v>
      </c>
      <c r="G17" s="45">
        <v>5605600</v>
      </c>
      <c r="H17" s="46">
        <f t="shared" si="1"/>
        <v>0</v>
      </c>
      <c r="I17" s="30">
        <v>11013900</v>
      </c>
      <c r="J17" s="8">
        <f t="shared" si="2"/>
        <v>16619500</v>
      </c>
      <c r="K17" s="8">
        <v>1199800.26</v>
      </c>
      <c r="L17" s="22">
        <f t="shared" si="3"/>
        <v>7.2192319865218568</v>
      </c>
      <c r="O17" s="55">
        <v>93900</v>
      </c>
      <c r="P17" s="5">
        <f t="shared" si="4"/>
        <v>10920000</v>
      </c>
    </row>
    <row r="18" spans="1:16" ht="25.5" x14ac:dyDescent="0.2">
      <c r="A18" s="21">
        <v>17</v>
      </c>
      <c r="B18" s="7" t="s">
        <v>77</v>
      </c>
      <c r="C18" s="27" t="s">
        <v>78</v>
      </c>
      <c r="D18" s="39">
        <v>11737038</v>
      </c>
      <c r="E18" s="40">
        <v>11737038</v>
      </c>
      <c r="F18" s="41">
        <f t="shared" si="0"/>
        <v>0</v>
      </c>
      <c r="G18" s="45">
        <v>11737038</v>
      </c>
      <c r="H18" s="46">
        <f t="shared" si="1"/>
        <v>0</v>
      </c>
      <c r="I18" s="30">
        <v>-970000</v>
      </c>
      <c r="J18" s="8">
        <f t="shared" si="2"/>
        <v>10767038</v>
      </c>
      <c r="K18" s="8">
        <v>3129593.57</v>
      </c>
      <c r="L18" s="22">
        <f t="shared" si="3"/>
        <v>29.066430061823873</v>
      </c>
      <c r="O18" s="55">
        <v>100000</v>
      </c>
      <c r="P18" s="5">
        <f t="shared" si="4"/>
        <v>-1070000</v>
      </c>
    </row>
    <row r="19" spans="1:16" ht="38.25" x14ac:dyDescent="0.2">
      <c r="A19" s="21">
        <v>18</v>
      </c>
      <c r="B19" s="7" t="s">
        <v>79</v>
      </c>
      <c r="C19" s="27" t="s">
        <v>80</v>
      </c>
      <c r="D19" s="39">
        <v>38366000</v>
      </c>
      <c r="E19" s="40">
        <v>38366000</v>
      </c>
      <c r="F19" s="41">
        <f t="shared" si="0"/>
        <v>0</v>
      </c>
      <c r="G19" s="45">
        <v>38366000</v>
      </c>
      <c r="H19" s="46">
        <f t="shared" si="1"/>
        <v>0</v>
      </c>
      <c r="I19" s="30">
        <v>8756485</v>
      </c>
      <c r="J19" s="8">
        <f t="shared" si="2"/>
        <v>47122485</v>
      </c>
      <c r="K19" s="8">
        <v>2036727.04</v>
      </c>
      <c r="L19" s="22">
        <f t="shared" si="3"/>
        <v>4.3221978637162284</v>
      </c>
      <c r="O19" s="55">
        <v>0</v>
      </c>
      <c r="P19" s="5">
        <f t="shared" si="4"/>
        <v>8756485</v>
      </c>
    </row>
    <row r="20" spans="1:16" ht="38.25" x14ac:dyDescent="0.2">
      <c r="A20" s="21">
        <v>19</v>
      </c>
      <c r="B20" s="7" t="s">
        <v>81</v>
      </c>
      <c r="C20" s="27" t="s">
        <v>82</v>
      </c>
      <c r="D20" s="39">
        <v>110464584</v>
      </c>
      <c r="E20" s="40">
        <v>110464584</v>
      </c>
      <c r="F20" s="41">
        <f t="shared" si="0"/>
        <v>0</v>
      </c>
      <c r="G20" s="45">
        <v>110464584</v>
      </c>
      <c r="H20" s="46">
        <f t="shared" si="1"/>
        <v>0</v>
      </c>
      <c r="I20" s="30">
        <v>0</v>
      </c>
      <c r="J20" s="8">
        <f t="shared" si="2"/>
        <v>110464584</v>
      </c>
      <c r="K20" s="8">
        <v>6742319.5700000003</v>
      </c>
      <c r="L20" s="22">
        <f t="shared" si="3"/>
        <v>6.1036029158449558</v>
      </c>
      <c r="O20" s="55">
        <v>0</v>
      </c>
      <c r="P20" s="5">
        <f t="shared" si="4"/>
        <v>0</v>
      </c>
    </row>
    <row r="21" spans="1:16" s="6" customFormat="1" ht="13.5" thickBot="1" x14ac:dyDescent="0.25">
      <c r="A21" s="127" t="s">
        <v>110</v>
      </c>
      <c r="B21" s="128"/>
      <c r="C21" s="129"/>
      <c r="D21" s="42">
        <f t="shared" ref="D21:K21" si="5">SUM(D2:D20)</f>
        <v>1341985904</v>
      </c>
      <c r="E21" s="43">
        <f t="shared" si="5"/>
        <v>1806985904</v>
      </c>
      <c r="F21" s="44">
        <f t="shared" si="5"/>
        <v>465000000</v>
      </c>
      <c r="G21" s="42">
        <f t="shared" si="5"/>
        <v>1806985904</v>
      </c>
      <c r="H21" s="44">
        <f t="shared" si="5"/>
        <v>0</v>
      </c>
      <c r="I21" s="29">
        <f t="shared" si="5"/>
        <v>-415812017</v>
      </c>
      <c r="J21" s="23">
        <f t="shared" si="5"/>
        <v>1391173887</v>
      </c>
      <c r="K21" s="23">
        <f t="shared" si="5"/>
        <v>122630713.11000004</v>
      </c>
      <c r="L21" s="24">
        <f>+K21/J21*100</f>
        <v>8.8149090675104116</v>
      </c>
      <c r="M21" s="54"/>
      <c r="N21" s="54"/>
      <c r="O21" s="54">
        <v>-400072000</v>
      </c>
      <c r="P21" s="5">
        <f t="shared" si="4"/>
        <v>-15740017</v>
      </c>
    </row>
    <row r="22" spans="1:16" ht="14.25" x14ac:dyDescent="0.2">
      <c r="K22" s="48">
        <v>77554868</v>
      </c>
    </row>
    <row r="23" spans="1:16" x14ac:dyDescent="0.2">
      <c r="K23" s="5">
        <f>SUM(K21:K22)</f>
        <v>200185581.11000004</v>
      </c>
    </row>
    <row r="24" spans="1:16" x14ac:dyDescent="0.2">
      <c r="G24" s="57">
        <v>2592102000</v>
      </c>
      <c r="K24" s="5">
        <f>+K23/J21*100</f>
        <v>14.389687944883056</v>
      </c>
    </row>
    <row r="26" spans="1:16" x14ac:dyDescent="0.2">
      <c r="G26" s="5">
        <f>+G21/G24*100</f>
        <v>69.711219080113366</v>
      </c>
      <c r="K26" s="5">
        <f>+M10/J21*100</f>
        <v>3.2346783116408511</v>
      </c>
    </row>
    <row r="28" spans="1:16" x14ac:dyDescent="0.2">
      <c r="K28" s="5">
        <f>15000000/J21*100</f>
        <v>1.0782261038802838</v>
      </c>
    </row>
    <row r="30" spans="1:16" ht="25.5" x14ac:dyDescent="0.2">
      <c r="D30" s="51" t="s">
        <v>125</v>
      </c>
      <c r="E30" s="52" t="s">
        <v>128</v>
      </c>
      <c r="F30" s="52" t="s">
        <v>129</v>
      </c>
      <c r="G30" s="53" t="s">
        <v>130</v>
      </c>
      <c r="J30" s="57">
        <v>2199102000</v>
      </c>
    </row>
    <row r="31" spans="1:16" x14ac:dyDescent="0.2">
      <c r="D31" s="7" t="s">
        <v>126</v>
      </c>
      <c r="E31" s="50">
        <v>226630243</v>
      </c>
      <c r="F31" s="8">
        <v>42025609</v>
      </c>
      <c r="G31" s="8">
        <f>+F31</f>
        <v>42025609</v>
      </c>
    </row>
    <row r="32" spans="1:16" x14ac:dyDescent="0.2">
      <c r="D32" s="7" t="s">
        <v>127</v>
      </c>
      <c r="E32" s="8">
        <v>75500000</v>
      </c>
      <c r="F32" s="8">
        <v>35529259</v>
      </c>
      <c r="G32" s="8">
        <f>+F32</f>
        <v>35529259</v>
      </c>
      <c r="J32" s="5">
        <f>+J21/J30*100</f>
        <v>63.260998671275829</v>
      </c>
    </row>
    <row r="33" spans="4:7" x14ac:dyDescent="0.2">
      <c r="D33" s="130" t="s">
        <v>110</v>
      </c>
      <c r="E33" s="130"/>
      <c r="F33" s="49">
        <f>SUM(F31:F32)</f>
        <v>77554868</v>
      </c>
      <c r="G33" s="49">
        <f>SUM(G31:G32)</f>
        <v>77554868</v>
      </c>
    </row>
    <row r="34" spans="4:7" x14ac:dyDescent="0.2">
      <c r="E34" s="5"/>
      <c r="F34" s="5"/>
    </row>
    <row r="35" spans="4:7" x14ac:dyDescent="0.2">
      <c r="E35" s="5"/>
      <c r="F35" s="5"/>
    </row>
  </sheetData>
  <mergeCells count="2">
    <mergeCell ref="A21:C21"/>
    <mergeCell ref="D33:E33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40"/>
  <sheetViews>
    <sheetView workbookViewId="0">
      <selection sqref="A1:H1"/>
    </sheetView>
  </sheetViews>
  <sheetFormatPr baseColWidth="10" defaultRowHeight="12.75" x14ac:dyDescent="0.2"/>
  <cols>
    <col min="1" max="1" width="4" style="4" bestFit="1" customWidth="1"/>
    <col min="2" max="2" width="17" style="4" bestFit="1" customWidth="1"/>
    <col min="3" max="3" width="41" style="4" customWidth="1"/>
    <col min="4" max="4" width="16.5703125" style="5" bestFit="1" customWidth="1"/>
    <col min="5" max="5" width="14.85546875" style="5" bestFit="1" customWidth="1"/>
    <col min="6" max="6" width="16.5703125" style="5" bestFit="1" customWidth="1"/>
    <col min="7" max="7" width="16" style="5" customWidth="1"/>
    <col min="8" max="8" width="11.5703125" style="5" bestFit="1" customWidth="1"/>
    <col min="9" max="10" width="11.42578125" style="4"/>
    <col min="11" max="11" width="14.85546875" style="5" bestFit="1" customWidth="1"/>
    <col min="12" max="12" width="13.85546875" style="5" bestFit="1" customWidth="1"/>
    <col min="13" max="16384" width="11.42578125" style="4"/>
  </cols>
  <sheetData>
    <row r="1" spans="1:12" s="6" customFormat="1" ht="38.25" x14ac:dyDescent="0.2">
      <c r="A1" s="51" t="s">
        <v>113</v>
      </c>
      <c r="B1" s="51" t="s">
        <v>116</v>
      </c>
      <c r="C1" s="51" t="s">
        <v>111</v>
      </c>
      <c r="D1" s="17" t="s">
        <v>121</v>
      </c>
      <c r="E1" s="56" t="s">
        <v>100</v>
      </c>
      <c r="F1" s="56" t="s">
        <v>101</v>
      </c>
      <c r="G1" s="53" t="s">
        <v>123</v>
      </c>
      <c r="H1" s="56" t="s">
        <v>117</v>
      </c>
      <c r="K1" s="54"/>
      <c r="L1" s="54"/>
    </row>
    <row r="2" spans="1:12" x14ac:dyDescent="0.2">
      <c r="A2" s="7">
        <v>1</v>
      </c>
      <c r="B2" s="7" t="s">
        <v>42</v>
      </c>
      <c r="C2" s="16" t="s">
        <v>43</v>
      </c>
      <c r="D2" s="18">
        <v>49963397</v>
      </c>
      <c r="E2" s="18">
        <v>-9304332</v>
      </c>
      <c r="F2" s="8">
        <f>+D2+E2</f>
        <v>40659065</v>
      </c>
      <c r="G2" s="8">
        <v>3497258.74</v>
      </c>
      <c r="H2" s="8">
        <f>+G2/F2*100</f>
        <v>8.60142440560303</v>
      </c>
    </row>
    <row r="3" spans="1:12" ht="38.25" x14ac:dyDescent="0.2">
      <c r="A3" s="51" t="s">
        <v>113</v>
      </c>
      <c r="B3" s="51" t="s">
        <v>116</v>
      </c>
      <c r="C3" s="51" t="s">
        <v>111</v>
      </c>
      <c r="D3" s="17" t="s">
        <v>121</v>
      </c>
      <c r="E3" s="56" t="s">
        <v>100</v>
      </c>
      <c r="F3" s="56" t="s">
        <v>101</v>
      </c>
      <c r="G3" s="53" t="s">
        <v>123</v>
      </c>
      <c r="H3" s="56" t="s">
        <v>117</v>
      </c>
    </row>
    <row r="4" spans="1:12" x14ac:dyDescent="0.2">
      <c r="A4" s="7">
        <v>2</v>
      </c>
      <c r="B4" s="7" t="s">
        <v>44</v>
      </c>
      <c r="C4" s="16" t="s">
        <v>45</v>
      </c>
      <c r="D4" s="18">
        <v>234777859</v>
      </c>
      <c r="E4" s="18">
        <v>5795593</v>
      </c>
      <c r="F4" s="8">
        <f>+D4+E4</f>
        <v>240573452</v>
      </c>
      <c r="G4" s="8">
        <v>3902576.99</v>
      </c>
      <c r="H4" s="8">
        <f t="shared" ref="H4:H40" si="0">+G4/F4*100</f>
        <v>1.6221976937006333</v>
      </c>
    </row>
    <row r="5" spans="1:12" ht="38.25" x14ac:dyDescent="0.2">
      <c r="A5" s="51" t="s">
        <v>113</v>
      </c>
      <c r="B5" s="51" t="s">
        <v>116</v>
      </c>
      <c r="C5" s="51" t="s">
        <v>111</v>
      </c>
      <c r="D5" s="17" t="s">
        <v>121</v>
      </c>
      <c r="E5" s="56" t="s">
        <v>100</v>
      </c>
      <c r="F5" s="56" t="s">
        <v>101</v>
      </c>
      <c r="G5" s="53" t="s">
        <v>123</v>
      </c>
      <c r="H5" s="56" t="s">
        <v>117</v>
      </c>
    </row>
    <row r="6" spans="1:12" x14ac:dyDescent="0.2">
      <c r="A6" s="7">
        <v>3</v>
      </c>
      <c r="B6" s="7" t="s">
        <v>46</v>
      </c>
      <c r="C6" s="16" t="s">
        <v>43</v>
      </c>
      <c r="D6" s="18">
        <v>79820246</v>
      </c>
      <c r="E6" s="18">
        <v>-13514945</v>
      </c>
      <c r="F6" s="8">
        <f>+D6+E6</f>
        <v>66305301</v>
      </c>
      <c r="G6" s="8">
        <v>28608703.579999998</v>
      </c>
      <c r="H6" s="8">
        <f t="shared" si="0"/>
        <v>43.146932671341013</v>
      </c>
    </row>
    <row r="7" spans="1:12" ht="38.25" x14ac:dyDescent="0.2">
      <c r="A7" s="51" t="s">
        <v>113</v>
      </c>
      <c r="B7" s="51" t="s">
        <v>116</v>
      </c>
      <c r="C7" s="51" t="s">
        <v>111</v>
      </c>
      <c r="D7" s="17" t="s">
        <v>121</v>
      </c>
      <c r="E7" s="56" t="s">
        <v>100</v>
      </c>
      <c r="F7" s="56" t="s">
        <v>101</v>
      </c>
      <c r="G7" s="53" t="s">
        <v>123</v>
      </c>
      <c r="H7" s="56" t="s">
        <v>117</v>
      </c>
    </row>
    <row r="8" spans="1:12" ht="38.25" x14ac:dyDescent="0.2">
      <c r="A8" s="7">
        <v>4</v>
      </c>
      <c r="B8" s="7" t="s">
        <v>47</v>
      </c>
      <c r="C8" s="9" t="s">
        <v>48</v>
      </c>
      <c r="D8" s="18">
        <v>531228289</v>
      </c>
      <c r="E8" s="18">
        <v>-334558084</v>
      </c>
      <c r="F8" s="8">
        <f>+D8+E8</f>
        <v>196670205</v>
      </c>
      <c r="G8" s="8">
        <v>14089478.359999999</v>
      </c>
      <c r="H8" s="8">
        <f t="shared" si="0"/>
        <v>7.1640126474673673</v>
      </c>
      <c r="K8" s="5">
        <v>-272000000</v>
      </c>
      <c r="L8" s="5">
        <v>-65000000</v>
      </c>
    </row>
    <row r="9" spans="1:12" ht="38.25" x14ac:dyDescent="0.2">
      <c r="A9" s="51" t="s">
        <v>113</v>
      </c>
      <c r="B9" s="51" t="s">
        <v>116</v>
      </c>
      <c r="C9" s="51" t="s">
        <v>111</v>
      </c>
      <c r="D9" s="17" t="s">
        <v>121</v>
      </c>
      <c r="E9" s="56" t="s">
        <v>100</v>
      </c>
      <c r="F9" s="56" t="s">
        <v>101</v>
      </c>
      <c r="G9" s="53" t="s">
        <v>123</v>
      </c>
      <c r="H9" s="56" t="s">
        <v>117</v>
      </c>
    </row>
    <row r="10" spans="1:12" ht="38.25" x14ac:dyDescent="0.2">
      <c r="A10" s="7">
        <v>5</v>
      </c>
      <c r="B10" s="7" t="s">
        <v>49</v>
      </c>
      <c r="C10" s="9" t="s">
        <v>50</v>
      </c>
      <c r="D10" s="18">
        <v>304270460</v>
      </c>
      <c r="E10" s="18">
        <v>-129734734</v>
      </c>
      <c r="F10" s="8">
        <f>+D10+E10</f>
        <v>174535726</v>
      </c>
      <c r="G10" s="8">
        <v>30483900.84</v>
      </c>
      <c r="H10" s="8">
        <f t="shared" si="0"/>
        <v>17.465708332974764</v>
      </c>
    </row>
    <row r="11" spans="1:12" ht="38.25" x14ac:dyDescent="0.2">
      <c r="A11" s="51" t="s">
        <v>113</v>
      </c>
      <c r="B11" s="51" t="s">
        <v>116</v>
      </c>
      <c r="C11" s="51" t="s">
        <v>111</v>
      </c>
      <c r="D11" s="17" t="s">
        <v>121</v>
      </c>
      <c r="E11" s="56" t="s">
        <v>100</v>
      </c>
      <c r="F11" s="56" t="s">
        <v>101</v>
      </c>
      <c r="G11" s="53" t="s">
        <v>123</v>
      </c>
      <c r="H11" s="56" t="s">
        <v>117</v>
      </c>
    </row>
    <row r="12" spans="1:12" ht="25.5" x14ac:dyDescent="0.2">
      <c r="A12" s="7">
        <v>6</v>
      </c>
      <c r="B12" s="7" t="s">
        <v>58</v>
      </c>
      <c r="C12" s="9" t="s">
        <v>59</v>
      </c>
      <c r="D12" s="18">
        <v>48633663</v>
      </c>
      <c r="E12" s="18">
        <v>-26195000</v>
      </c>
      <c r="F12" s="8">
        <f>+D12+E12</f>
        <v>22438663</v>
      </c>
      <c r="G12" s="8">
        <v>2136220.38</v>
      </c>
      <c r="H12" s="8">
        <f t="shared" si="0"/>
        <v>9.5202658910649003</v>
      </c>
    </row>
    <row r="13" spans="1:12" ht="38.25" x14ac:dyDescent="0.2">
      <c r="A13" s="51" t="s">
        <v>113</v>
      </c>
      <c r="B13" s="51" t="s">
        <v>116</v>
      </c>
      <c r="C13" s="51" t="s">
        <v>111</v>
      </c>
      <c r="D13" s="17" t="s">
        <v>121</v>
      </c>
      <c r="E13" s="56" t="s">
        <v>100</v>
      </c>
      <c r="F13" s="56" t="s">
        <v>101</v>
      </c>
      <c r="G13" s="53" t="s">
        <v>123</v>
      </c>
      <c r="H13" s="56" t="s">
        <v>117</v>
      </c>
    </row>
    <row r="14" spans="1:12" x14ac:dyDescent="0.2">
      <c r="A14" s="7">
        <v>7</v>
      </c>
      <c r="B14" s="7" t="s">
        <v>60</v>
      </c>
      <c r="C14" s="16" t="s">
        <v>43</v>
      </c>
      <c r="D14" s="18">
        <v>41409560</v>
      </c>
      <c r="E14" s="18">
        <v>4687770</v>
      </c>
      <c r="F14" s="8">
        <f>+D14+E14</f>
        <v>46097330</v>
      </c>
      <c r="G14" s="8">
        <v>6293672.25</v>
      </c>
      <c r="H14" s="8">
        <f t="shared" si="0"/>
        <v>13.653008211104634</v>
      </c>
    </row>
    <row r="15" spans="1:12" ht="38.25" x14ac:dyDescent="0.2">
      <c r="A15" s="51" t="s">
        <v>113</v>
      </c>
      <c r="B15" s="51" t="s">
        <v>116</v>
      </c>
      <c r="C15" s="51" t="s">
        <v>111</v>
      </c>
      <c r="D15" s="17" t="s">
        <v>121</v>
      </c>
      <c r="E15" s="56" t="s">
        <v>100</v>
      </c>
      <c r="F15" s="56" t="s">
        <v>101</v>
      </c>
      <c r="G15" s="53" t="s">
        <v>123</v>
      </c>
      <c r="H15" s="56" t="s">
        <v>117</v>
      </c>
    </row>
    <row r="16" spans="1:12" ht="25.5" x14ac:dyDescent="0.2">
      <c r="A16" s="7">
        <v>8</v>
      </c>
      <c r="B16" s="7" t="s">
        <v>61</v>
      </c>
      <c r="C16" s="9" t="s">
        <v>62</v>
      </c>
      <c r="D16" s="18">
        <v>114437122</v>
      </c>
      <c r="E16" s="18">
        <v>86614499</v>
      </c>
      <c r="F16" s="8">
        <f>+D16+E16</f>
        <v>201051621</v>
      </c>
      <c r="G16" s="8">
        <v>3163845.95</v>
      </c>
      <c r="H16" s="8">
        <f t="shared" si="0"/>
        <v>1.573648565608929</v>
      </c>
    </row>
    <row r="17" spans="1:8" ht="38.25" x14ac:dyDescent="0.2">
      <c r="A17" s="51" t="s">
        <v>113</v>
      </c>
      <c r="B17" s="51" t="s">
        <v>116</v>
      </c>
      <c r="C17" s="51" t="s">
        <v>111</v>
      </c>
      <c r="D17" s="17" t="s">
        <v>121</v>
      </c>
      <c r="E17" s="56" t="s">
        <v>100</v>
      </c>
      <c r="F17" s="56" t="s">
        <v>101</v>
      </c>
      <c r="G17" s="53" t="s">
        <v>123</v>
      </c>
      <c r="H17" s="56" t="s">
        <v>117</v>
      </c>
    </row>
    <row r="18" spans="1:8" x14ac:dyDescent="0.2">
      <c r="A18" s="7">
        <v>9</v>
      </c>
      <c r="B18" s="7" t="s">
        <v>63</v>
      </c>
      <c r="C18" s="16" t="s">
        <v>64</v>
      </c>
      <c r="D18" s="18">
        <v>65114000</v>
      </c>
      <c r="E18" s="18">
        <v>-20000000</v>
      </c>
      <c r="F18" s="8">
        <f>+D18+E18</f>
        <v>45114000</v>
      </c>
      <c r="G18" s="8">
        <v>47612.9</v>
      </c>
      <c r="H18" s="8">
        <f t="shared" si="0"/>
        <v>0.10553907877820634</v>
      </c>
    </row>
    <row r="19" spans="1:8" ht="38.25" x14ac:dyDescent="0.2">
      <c r="A19" s="51" t="s">
        <v>113</v>
      </c>
      <c r="B19" s="51" t="s">
        <v>116</v>
      </c>
      <c r="C19" s="51" t="s">
        <v>111</v>
      </c>
      <c r="D19" s="17" t="s">
        <v>121</v>
      </c>
      <c r="E19" s="56" t="s">
        <v>100</v>
      </c>
      <c r="F19" s="56" t="s">
        <v>101</v>
      </c>
      <c r="G19" s="53" t="s">
        <v>123</v>
      </c>
      <c r="H19" s="56" t="s">
        <v>117</v>
      </c>
    </row>
    <row r="20" spans="1:8" ht="25.5" x14ac:dyDescent="0.2">
      <c r="A20" s="7">
        <v>10</v>
      </c>
      <c r="B20" s="7" t="s">
        <v>65</v>
      </c>
      <c r="C20" s="9" t="s">
        <v>66</v>
      </c>
      <c r="D20" s="18">
        <v>106775000</v>
      </c>
      <c r="E20" s="18">
        <v>0</v>
      </c>
      <c r="F20" s="8">
        <f>+D20+E20</f>
        <v>106775000</v>
      </c>
      <c r="G20" s="8">
        <v>11358799.18</v>
      </c>
      <c r="H20" s="8">
        <f t="shared" si="0"/>
        <v>10.638069941465698</v>
      </c>
    </row>
    <row r="21" spans="1:8" ht="38.25" x14ac:dyDescent="0.2">
      <c r="A21" s="51" t="s">
        <v>113</v>
      </c>
      <c r="B21" s="51" t="s">
        <v>116</v>
      </c>
      <c r="C21" s="51" t="s">
        <v>111</v>
      </c>
      <c r="D21" s="17" t="s">
        <v>121</v>
      </c>
      <c r="E21" s="56" t="s">
        <v>100</v>
      </c>
      <c r="F21" s="56" t="s">
        <v>101</v>
      </c>
      <c r="G21" s="53" t="s">
        <v>123</v>
      </c>
      <c r="H21" s="56" t="s">
        <v>117</v>
      </c>
    </row>
    <row r="22" spans="1:8" ht="25.5" x14ac:dyDescent="0.2">
      <c r="A22" s="7">
        <v>11</v>
      </c>
      <c r="B22" s="7" t="s">
        <v>67</v>
      </c>
      <c r="C22" s="9" t="s">
        <v>68</v>
      </c>
      <c r="D22" s="18">
        <v>36265000</v>
      </c>
      <c r="E22" s="18">
        <v>0</v>
      </c>
      <c r="F22" s="8">
        <f>+D22+E22</f>
        <v>36265000</v>
      </c>
      <c r="G22" s="8">
        <v>0</v>
      </c>
      <c r="H22" s="8">
        <f t="shared" si="0"/>
        <v>0</v>
      </c>
    </row>
    <row r="23" spans="1:8" ht="38.25" x14ac:dyDescent="0.2">
      <c r="A23" s="51" t="s">
        <v>113</v>
      </c>
      <c r="B23" s="51" t="s">
        <v>116</v>
      </c>
      <c r="C23" s="51" t="s">
        <v>111</v>
      </c>
      <c r="D23" s="17" t="s">
        <v>121</v>
      </c>
      <c r="E23" s="56" t="s">
        <v>100</v>
      </c>
      <c r="F23" s="56" t="s">
        <v>101</v>
      </c>
      <c r="G23" s="53" t="s">
        <v>123</v>
      </c>
      <c r="H23" s="56" t="s">
        <v>117</v>
      </c>
    </row>
    <row r="24" spans="1:8" ht="25.5" x14ac:dyDescent="0.2">
      <c r="A24" s="7">
        <v>12</v>
      </c>
      <c r="B24" s="7" t="s">
        <v>69</v>
      </c>
      <c r="C24" s="9" t="s">
        <v>70</v>
      </c>
      <c r="D24" s="18">
        <v>20000000</v>
      </c>
      <c r="E24" s="18">
        <v>0</v>
      </c>
      <c r="F24" s="8">
        <f>+D24+E24</f>
        <v>20000000</v>
      </c>
      <c r="G24" s="8">
        <v>4851547.78</v>
      </c>
      <c r="H24" s="8">
        <f t="shared" si="0"/>
        <v>24.2577389</v>
      </c>
    </row>
    <row r="25" spans="1:8" ht="38.25" x14ac:dyDescent="0.2">
      <c r="A25" s="51" t="s">
        <v>113</v>
      </c>
      <c r="B25" s="51" t="s">
        <v>116</v>
      </c>
      <c r="C25" s="51" t="s">
        <v>111</v>
      </c>
      <c r="D25" s="17" t="s">
        <v>121</v>
      </c>
      <c r="E25" s="56" t="s">
        <v>100</v>
      </c>
      <c r="F25" s="56" t="s">
        <v>101</v>
      </c>
      <c r="G25" s="53" t="s">
        <v>123</v>
      </c>
      <c r="H25" s="56" t="s">
        <v>117</v>
      </c>
    </row>
    <row r="26" spans="1:8" x14ac:dyDescent="0.2">
      <c r="A26" s="7">
        <v>13</v>
      </c>
      <c r="B26" s="7" t="s">
        <v>71</v>
      </c>
      <c r="C26" s="16" t="s">
        <v>43</v>
      </c>
      <c r="D26" s="18">
        <v>2038099</v>
      </c>
      <c r="E26" s="18">
        <v>1351740</v>
      </c>
      <c r="F26" s="8">
        <f>+D26+E26</f>
        <v>3389839</v>
      </c>
      <c r="G26" s="8">
        <v>282975.18</v>
      </c>
      <c r="H26" s="8">
        <f t="shared" si="0"/>
        <v>8.3477468988940178</v>
      </c>
    </row>
    <row r="27" spans="1:8" ht="38.25" x14ac:dyDescent="0.2">
      <c r="A27" s="51" t="s">
        <v>113</v>
      </c>
      <c r="B27" s="51" t="s">
        <v>116</v>
      </c>
      <c r="C27" s="51" t="s">
        <v>111</v>
      </c>
      <c r="D27" s="17" t="s">
        <v>121</v>
      </c>
      <c r="E27" s="56" t="s">
        <v>100</v>
      </c>
      <c r="F27" s="56" t="s">
        <v>101</v>
      </c>
      <c r="G27" s="53" t="s">
        <v>123</v>
      </c>
      <c r="H27" s="56" t="s">
        <v>117</v>
      </c>
    </row>
    <row r="28" spans="1:8" ht="38.25" x14ac:dyDescent="0.2">
      <c r="A28" s="7">
        <v>14</v>
      </c>
      <c r="B28" s="7" t="s">
        <v>72</v>
      </c>
      <c r="C28" s="9" t="s">
        <v>73</v>
      </c>
      <c r="D28" s="18">
        <v>5063487</v>
      </c>
      <c r="E28" s="18">
        <v>150091</v>
      </c>
      <c r="F28" s="8">
        <f>+D28+E28</f>
        <v>5213578</v>
      </c>
      <c r="G28" s="8">
        <v>758067.64</v>
      </c>
      <c r="H28" s="8">
        <f t="shared" si="0"/>
        <v>14.540256998169014</v>
      </c>
    </row>
    <row r="29" spans="1:8" ht="38.25" x14ac:dyDescent="0.2">
      <c r="A29" s="51" t="s">
        <v>113</v>
      </c>
      <c r="B29" s="51" t="s">
        <v>116</v>
      </c>
      <c r="C29" s="51" t="s">
        <v>111</v>
      </c>
      <c r="D29" s="17" t="s">
        <v>121</v>
      </c>
      <c r="E29" s="56" t="s">
        <v>100</v>
      </c>
      <c r="F29" s="56" t="s">
        <v>101</v>
      </c>
      <c r="G29" s="53" t="s">
        <v>123</v>
      </c>
      <c r="H29" s="56" t="s">
        <v>117</v>
      </c>
    </row>
    <row r="30" spans="1:8" ht="38.25" x14ac:dyDescent="0.2">
      <c r="A30" s="7">
        <v>15</v>
      </c>
      <c r="B30" s="7" t="s">
        <v>74</v>
      </c>
      <c r="C30" s="9" t="s">
        <v>75</v>
      </c>
      <c r="D30" s="18">
        <v>1016500</v>
      </c>
      <c r="E30" s="18">
        <v>95000</v>
      </c>
      <c r="F30" s="8">
        <f>+D30+E30</f>
        <v>1111500</v>
      </c>
      <c r="G30" s="8">
        <v>47612.9</v>
      </c>
      <c r="H30" s="8">
        <f t="shared" si="0"/>
        <v>4.2836617183985606</v>
      </c>
    </row>
    <row r="31" spans="1:8" ht="38.25" x14ac:dyDescent="0.2">
      <c r="A31" s="51" t="s">
        <v>113</v>
      </c>
      <c r="B31" s="51" t="s">
        <v>116</v>
      </c>
      <c r="C31" s="51" t="s">
        <v>111</v>
      </c>
      <c r="D31" s="17" t="s">
        <v>121</v>
      </c>
      <c r="E31" s="56" t="s">
        <v>100</v>
      </c>
      <c r="F31" s="56" t="s">
        <v>101</v>
      </c>
      <c r="G31" s="53" t="s">
        <v>123</v>
      </c>
      <c r="H31" s="56" t="s">
        <v>117</v>
      </c>
    </row>
    <row r="32" spans="1:8" x14ac:dyDescent="0.2">
      <c r="A32" s="7">
        <v>16</v>
      </c>
      <c r="B32" s="7" t="s">
        <v>76</v>
      </c>
      <c r="C32" s="16" t="s">
        <v>43</v>
      </c>
      <c r="D32" s="18">
        <v>5605600</v>
      </c>
      <c r="E32" s="18">
        <v>11013900</v>
      </c>
      <c r="F32" s="8">
        <f>+D32+E32</f>
        <v>16619500</v>
      </c>
      <c r="G32" s="8">
        <v>1199800.26</v>
      </c>
      <c r="H32" s="8">
        <f t="shared" si="0"/>
        <v>7.2192319865218568</v>
      </c>
    </row>
    <row r="33" spans="1:8" ht="38.25" x14ac:dyDescent="0.2">
      <c r="A33" s="51" t="s">
        <v>113</v>
      </c>
      <c r="B33" s="51" t="s">
        <v>116</v>
      </c>
      <c r="C33" s="51" t="s">
        <v>111</v>
      </c>
      <c r="D33" s="17" t="s">
        <v>121</v>
      </c>
      <c r="E33" s="56" t="s">
        <v>100</v>
      </c>
      <c r="F33" s="56" t="s">
        <v>101</v>
      </c>
      <c r="G33" s="53" t="s">
        <v>123</v>
      </c>
      <c r="H33" s="56" t="s">
        <v>117</v>
      </c>
    </row>
    <row r="34" spans="1:8" ht="25.5" x14ac:dyDescent="0.2">
      <c r="A34" s="7">
        <v>17</v>
      </c>
      <c r="B34" s="7" t="s">
        <v>77</v>
      </c>
      <c r="C34" s="9" t="s">
        <v>78</v>
      </c>
      <c r="D34" s="18">
        <v>11737038</v>
      </c>
      <c r="E34" s="18">
        <v>-970000</v>
      </c>
      <c r="F34" s="8">
        <f>+D34+E34</f>
        <v>10767038</v>
      </c>
      <c r="G34" s="8">
        <v>3129593.57</v>
      </c>
      <c r="H34" s="8">
        <f t="shared" si="0"/>
        <v>29.066430061823873</v>
      </c>
    </row>
    <row r="35" spans="1:8" ht="38.25" x14ac:dyDescent="0.2">
      <c r="A35" s="51" t="s">
        <v>113</v>
      </c>
      <c r="B35" s="51" t="s">
        <v>116</v>
      </c>
      <c r="C35" s="51" t="s">
        <v>111</v>
      </c>
      <c r="D35" s="17" t="s">
        <v>121</v>
      </c>
      <c r="E35" s="56" t="s">
        <v>100</v>
      </c>
      <c r="F35" s="56" t="s">
        <v>101</v>
      </c>
      <c r="G35" s="53" t="s">
        <v>123</v>
      </c>
      <c r="H35" s="56" t="s">
        <v>117</v>
      </c>
    </row>
    <row r="36" spans="1:8" ht="38.25" x14ac:dyDescent="0.2">
      <c r="A36" s="7">
        <v>18</v>
      </c>
      <c r="B36" s="7" t="s">
        <v>79</v>
      </c>
      <c r="C36" s="9" t="s">
        <v>80</v>
      </c>
      <c r="D36" s="18">
        <v>38366000</v>
      </c>
      <c r="E36" s="18">
        <v>8756485</v>
      </c>
      <c r="F36" s="8">
        <f>+D36+E36</f>
        <v>47122485</v>
      </c>
      <c r="G36" s="8">
        <v>2036727.04</v>
      </c>
      <c r="H36" s="8">
        <f t="shared" si="0"/>
        <v>4.3221978637162284</v>
      </c>
    </row>
    <row r="37" spans="1:8" ht="38.25" x14ac:dyDescent="0.2">
      <c r="A37" s="51" t="s">
        <v>113</v>
      </c>
      <c r="B37" s="51" t="s">
        <v>116</v>
      </c>
      <c r="C37" s="51" t="s">
        <v>111</v>
      </c>
      <c r="D37" s="17" t="s">
        <v>121</v>
      </c>
      <c r="E37" s="56" t="s">
        <v>100</v>
      </c>
      <c r="F37" s="56" t="s">
        <v>101</v>
      </c>
      <c r="G37" s="53" t="s">
        <v>123</v>
      </c>
      <c r="H37" s="56" t="s">
        <v>117</v>
      </c>
    </row>
    <row r="38" spans="1:8" ht="38.25" x14ac:dyDescent="0.2">
      <c r="A38" s="7">
        <v>19</v>
      </c>
      <c r="B38" s="7" t="s">
        <v>81</v>
      </c>
      <c r="C38" s="9" t="s">
        <v>82</v>
      </c>
      <c r="D38" s="18">
        <v>110464584</v>
      </c>
      <c r="E38" s="18">
        <v>0</v>
      </c>
      <c r="F38" s="8">
        <f>+D38+E38</f>
        <v>110464584</v>
      </c>
      <c r="G38" s="8">
        <v>6742319.5700000003</v>
      </c>
      <c r="H38" s="8">
        <f t="shared" si="0"/>
        <v>6.1036029158449558</v>
      </c>
    </row>
    <row r="39" spans="1:8" ht="38.25" x14ac:dyDescent="0.2">
      <c r="A39" s="51" t="s">
        <v>113</v>
      </c>
      <c r="B39" s="51" t="s">
        <v>116</v>
      </c>
      <c r="C39" s="51" t="s">
        <v>111</v>
      </c>
      <c r="D39" s="17" t="s">
        <v>121</v>
      </c>
      <c r="E39" s="56" t="s">
        <v>100</v>
      </c>
      <c r="F39" s="56" t="s">
        <v>101</v>
      </c>
      <c r="G39" s="53" t="s">
        <v>123</v>
      </c>
      <c r="H39" s="56" t="s">
        <v>117</v>
      </c>
    </row>
    <row r="40" spans="1:8" x14ac:dyDescent="0.2">
      <c r="A40" s="7">
        <v>20</v>
      </c>
      <c r="B40" s="7" t="s">
        <v>88</v>
      </c>
      <c r="C40" s="9" t="s">
        <v>89</v>
      </c>
      <c r="D40" s="18">
        <v>7251908</v>
      </c>
      <c r="E40" s="18">
        <v>0</v>
      </c>
      <c r="F40" s="8">
        <f>+D40+E40</f>
        <v>7251908</v>
      </c>
      <c r="G40" s="8">
        <v>2694974.17</v>
      </c>
      <c r="H40" s="8">
        <f t="shared" si="0"/>
        <v>37.162277430987814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19</vt:i4>
      </vt:variant>
    </vt:vector>
  </HeadingPairs>
  <TitlesOfParts>
    <vt:vector size="19" baseType="lpstr">
      <vt:lpstr>P INFORME JO OCT 25</vt:lpstr>
      <vt:lpstr>OCTUBRE</vt:lpstr>
      <vt:lpstr>31 OCTUBRE</vt:lpstr>
      <vt:lpstr>Sheet1</vt:lpstr>
      <vt:lpstr>Hoja1</vt:lpstr>
      <vt:lpstr>31  marzo</vt:lpstr>
      <vt:lpstr>31 marzo</vt:lpstr>
      <vt:lpstr>30 abril</vt:lpstr>
      <vt:lpstr>30 abril (2)</vt:lpstr>
      <vt:lpstr>30 mayo</vt:lpstr>
      <vt:lpstr>30 mayo.</vt:lpstr>
      <vt:lpstr>Junio</vt:lpstr>
      <vt:lpstr>Junio.</vt:lpstr>
      <vt:lpstr>Julio</vt:lpstr>
      <vt:lpstr>Julio (2)</vt:lpstr>
      <vt:lpstr>Ago</vt:lpstr>
      <vt:lpstr>Ago 2</vt:lpstr>
      <vt:lpstr>Sept</vt:lpstr>
      <vt:lpstr>Sept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Crystal Decisions</dc:creator>
  <dc:description>Powered by Crystal</dc:description>
  <cp:lastModifiedBy>Juan Esteban Ordoñez González</cp:lastModifiedBy>
  <cp:lastPrinted>2025-08-14T14:53:32Z</cp:lastPrinted>
  <dcterms:created xsi:type="dcterms:W3CDTF">2025-01-31T18:26:03Z</dcterms:created>
  <dcterms:modified xsi:type="dcterms:W3CDTF">2025-11-13T20:59:26Z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usiness Objects Context Information">
    <vt:lpwstr>01734361CD07C3C85B968AA4B2781C480C5E84517533FB2EE1174F74E95997FC9503DC872D15E7FE07B95AE100ED7F409B906340CED64D9A87B76B3C015A45A39B7B46B1D72B52282089FFDD357E1CCD8E5A5375B8EA7AA1F7CEC7A307842FD625A19DCBE64ABC5DF97A8A2DA48521579D87272D3312ECEFAEF692A799F55D3</vt:lpwstr>
  </property>
  <property fmtid="{D5CDD505-2E9C-101B-9397-08002B2CF9AE}" pid="3" name="Business Objects Context Information1">
    <vt:lpwstr>E232FD5596D1FEC089FF7DFE1457610FCE0C3B4B7FF88E179ECFEF01843BBFB33789B9B143714029DC1EADF323E2717EA5E3A07E386266080B06006C70508CB23E7DEBD8243B46E42B1382A7BEA518AAC9B553CC4384364A6456B893FDD6589EAB0F6446026B0E5F9C62BF191C89BCFD51BA36F58F337A65A480A725E81BD24</vt:lpwstr>
  </property>
  <property fmtid="{D5CDD505-2E9C-101B-9397-08002B2CF9AE}" pid="4" name="Business Objects Context Information2">
    <vt:lpwstr>6E129F3FF71390DBA2BEC43C5F66A4D911DACDD040521DE66B6170B6DCA7767514A45011C28927382F5BB71E88DABAB12EE4049AFBA57B63952F606E5BF5CCD326E41B88041A95A549521A5E7F822F46F4ED63907EEC0441D3AEA1FE111CEC25D5A4345873133E8B6A0A7C2F9B66BAD88F943D5C7E65646D8E13157730DFA4A</vt:lpwstr>
  </property>
  <property fmtid="{D5CDD505-2E9C-101B-9397-08002B2CF9AE}" pid="5" name="Business Objects Context Information3">
    <vt:lpwstr>D0D4F7BC35DEF50AEFC213E7F6326D8F8CCA64DA7E58319F0355F9E00326BDB6E7FBFC03B58B8AEFFCB61C37E9BC33133261C810E0D2DBBF97DB6EAD328E5E90924C960ACA5072D88073FC4968D8AC1ABA54A84189AD275D5EEC07A95A74AAB3BC512631D42A18507CFF86F7B7D9CF549451BBDD4413AC73E54F0DD72F5CAA5</vt:lpwstr>
  </property>
  <property fmtid="{D5CDD505-2E9C-101B-9397-08002B2CF9AE}" pid="6" name="Business Objects Context Information4">
    <vt:lpwstr>4448DFD1CE5DE719CDDC9D73E6D86EB701284DB541A57D02B33C68063F57E00B8615A88E52BFAF91658063B24239A11980D33EBAC5FAE591AAE08FF2AB6930F5A1008D185CCD725426E5DAB0E3B1CCBE6CB1431F661E055D1659413B0418A06B6B8373DAD34F1B860E1860EA3CBFD20EB7EF1EC8E01EA723FAEFA7A4418593F</vt:lpwstr>
  </property>
  <property fmtid="{D5CDD505-2E9C-101B-9397-08002B2CF9AE}" pid="7" name="Business Objects Context Information5">
    <vt:lpwstr>20CB1B4B487F4045F856680F8E88891F231035DE3967F38C1F3FAEA509861720546C24816024AF748B4BDF8B7699A567D5287EB493EA90E79C9FE284242DC752F095382A757E0A97764CC85A9BF91A68BD8BAEBEAD1D08F50F15168C2BE6F195321DAFA9AE6DD66A099119080BF535A5935CA3CD203132E06CF557B94C4E6CA</vt:lpwstr>
  </property>
  <property fmtid="{D5CDD505-2E9C-101B-9397-08002B2CF9AE}" pid="8" name="Business Objects Context Information6">
    <vt:lpwstr>64FD9CCBFC34EC4AF8843B9E64EE8547AEC3CF53ADE50D8DAAD531BD4E3ECF2BA5B832706F1B46FE65876A7D4030C0CFF07D708D162F4A75744179D0AD8CFDE663EDD3F8FE14382FEE1DF969FE2EA06C22D64A8B567D61956A45087D316A1177C084268EF37B6C725DDDB857CC57E22FC745C8EF0C5A564FB8D9550B1DEA8B0</vt:lpwstr>
  </property>
  <property fmtid="{D5CDD505-2E9C-101B-9397-08002B2CF9AE}" pid="9" name="Business Objects Context Information7">
    <vt:lpwstr>60F6C3279215EBD9F5B9D9E78C010A2E8A4C7C6F5826795A4CCFE81CF3A04B9BF0E384B5B15BE99C12B106EEC627F08359A8090E09391B420CC5074B793718DBE3D576E85FA7BB44252F1D82576B8C2254A80EF3CA414E0793B2CD4C924E618070DC50979FC3980DFB38733016BBA0F69B950339F7079D50E0A111B5E73B781</vt:lpwstr>
  </property>
  <property fmtid="{D5CDD505-2E9C-101B-9397-08002B2CF9AE}" pid="10" name="Business Objects Context Information8">
    <vt:lpwstr>2D51532DEBA4020D37FF2881DFEC99EA80BF0A2758D3C738742C4526C1A5E4DCDC8EF1E606FAAEEC94B3B79775235DC5D4CA48382FA12C4623A26D0FE2BB6C506A1FACF305011A1EEBF0FD74D15E911AFCB1EA325AA151ABB087F1EC4447C6713CEE6FABA1BF33F2C08B4D24BBE2B2E2FF7A9A86765824C4821ED2532C26546</vt:lpwstr>
  </property>
  <property fmtid="{D5CDD505-2E9C-101B-9397-08002B2CF9AE}" pid="11" name="Business Objects Context Information9">
    <vt:lpwstr>FF872D02FE2CB181866E2382899117C6CCF28E6D56C1B007E6B7B19E19F5293E03506D2AB4BCD19DB6C32B298155C240B8F6403E3C604EA7CF87AAEFDDAE063F9DFE5808499</vt:lpwstr>
  </property>
</Properties>
</file>